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astavení osobní dopravy" sheetId="1" r:id="rId4"/>
    <sheet state="visible" name="Další omezení objednávky DO" sheetId="2" r:id="rId5"/>
  </sheets>
  <definedNames>
    <definedName hidden="1" localSheetId="0" name="_xlnm._FilterDatabase">'Zastavení osobní dopravy'!$A$1:$P$14</definedName>
    <definedName hidden="1" localSheetId="1" name="_xlnm._FilterDatabase">'Další omezení objednávky DO'!$A$1:$P$3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V obou směrech dohromady
</t>
      </text>
    </comment>
    <comment authorId="0" ref="C4">
      <text>
        <t xml:space="preserve">Nerelevantní data - v roce 2019 3 páry spojů v PD</t>
      </text>
    </comment>
    <comment authorId="0" ref="H7">
      <text>
        <t xml:space="preserve">Včetně zrušení 2 párů vlaků KnV - Vraňany
</t>
      </text>
    </comment>
    <comment authorId="0" ref="C8">
      <text>
        <t xml:space="preserve">Nerelevantní data - v roce 2019 3 páry spojů v PD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">
      <text>
        <t xml:space="preserve">V obou směrech dohromady
</t>
      </text>
    </comment>
  </commentList>
</comments>
</file>

<file path=xl/sharedStrings.xml><?xml version="1.0" encoding="utf-8"?>
<sst xmlns="http://schemas.openxmlformats.org/spreadsheetml/2006/main" count="130" uniqueCount="85">
  <si>
    <t>Trať</t>
  </si>
  <si>
    <t>Úsek</t>
  </si>
  <si>
    <t>Nejvyšší průměrný počet cestujících v obou směrech 2019 - PD/víkend [os/den]</t>
  </si>
  <si>
    <t>Nový rozsah objednávky</t>
  </si>
  <si>
    <t>Dopravní výkon úspora vlak [Km]</t>
  </si>
  <si>
    <t>CDV vlak [Kč/km]</t>
  </si>
  <si>
    <t>CDV vlak 2028 [Kč/km]</t>
  </si>
  <si>
    <t>Indikativní úspora vlak [Kč]</t>
  </si>
  <si>
    <t>Dopravní výkon bus [Km]</t>
  </si>
  <si>
    <t>CDV bus [Kč/km]</t>
  </si>
  <si>
    <t>CDV bus 2028 [Kč/km]</t>
  </si>
  <si>
    <t>Indikativní náklady zavedení bus [Kč]</t>
  </si>
  <si>
    <t>Úspora celkem [Kč]</t>
  </si>
  <si>
    <t>Úspora celkem 2028 [Kč]</t>
  </si>
  <si>
    <t>Předpoklad konzervace trati</t>
  </si>
  <si>
    <t>Potenciální úskalí redukce dopravy/poznámka</t>
  </si>
  <si>
    <t>012</t>
  </si>
  <si>
    <t>Plaňany zast. - Kouřim</t>
  </si>
  <si>
    <t>169/130</t>
  </si>
  <si>
    <t>zastavení osobní dopravy</t>
  </si>
  <si>
    <t>ne - nákladní doprava, sezónní os. doprava</t>
  </si>
  <si>
    <t>obnova trati po povodních (2013 - 2014), 48 mil. Kč</t>
  </si>
  <si>
    <t>062</t>
  </si>
  <si>
    <t>Křinec - Městec Králové</t>
  </si>
  <si>
    <t>170/84</t>
  </si>
  <si>
    <t>ne - nákladní doprava</t>
  </si>
  <si>
    <t>063</t>
  </si>
  <si>
    <t>Bakov nad Jizerou - Dolní Bousov</t>
  </si>
  <si>
    <t>21/-</t>
  </si>
  <si>
    <t>064</t>
  </si>
  <si>
    <t>Mšeno - Mladá Boleslav</t>
  </si>
  <si>
    <t>212/222*</t>
  </si>
  <si>
    <t>sezónní provoz v 6 a + v období platnosti SELČ</t>
  </si>
  <si>
    <t>ne - sezónní doprava</t>
  </si>
  <si>
    <t>076</t>
  </si>
  <si>
    <t>Mělník - Mšeno</t>
  </si>
  <si>
    <t>265/149*</t>
  </si>
  <si>
    <t>obnova trati, 340 mil. Kč, 2015, závazek kraje na provoz?</t>
  </si>
  <si>
    <t>094</t>
  </si>
  <si>
    <t>(Kralupy nad Vltavou) - Vraňany - Lužec nad Vltavou</t>
  </si>
  <si>
    <t>166/-</t>
  </si>
  <si>
    <t>ano</t>
  </si>
  <si>
    <t>nový zvedací most, investice ŘVC, závazek kraje na provoz?</t>
  </si>
  <si>
    <t>095</t>
  </si>
  <si>
    <t>Straškov - Zlonice - (Slaný)</t>
  </si>
  <si>
    <t>15/-</t>
  </si>
  <si>
    <t>162</t>
  </si>
  <si>
    <t>Rakovník - Kralovice</t>
  </si>
  <si>
    <t>235/171*</t>
  </si>
  <si>
    <t>omezený sezónní provoz v 6 a + v období platnosti SELČ</t>
  </si>
  <si>
    <t>nutná koordinace s PLZ krajem, náhradou za Os prodloužení Rakovnického rychlíku v 6 a + v době platnosti SELČ - náklady navíc při jednom páru spojů cca 660 tis. Kč</t>
  </si>
  <si>
    <t>204</t>
  </si>
  <si>
    <t>Březnice - Rožmitál pod Třemšínem</t>
  </si>
  <si>
    <t>71/52</t>
  </si>
  <si>
    <t>na trati osady bez zastávek autobusu</t>
  </si>
  <si>
    <t>210</t>
  </si>
  <si>
    <t>Čisovice - Mníšek - Dobříš</t>
  </si>
  <si>
    <t>390/658</t>
  </si>
  <si>
    <t>ne</t>
  </si>
  <si>
    <t>222</t>
  </si>
  <si>
    <t>Vlašim - Trhový Štěpánov</t>
  </si>
  <si>
    <t>182/244</t>
  </si>
  <si>
    <t>233</t>
  </si>
  <si>
    <t>Čelákovice - Mochov</t>
  </si>
  <si>
    <t>37/-</t>
  </si>
  <si>
    <t>-</t>
  </si>
  <si>
    <t>výkony dopravce budou přesunuty jinam</t>
  </si>
  <si>
    <t>Celkem</t>
  </si>
  <si>
    <t>* - u tratí s plánovaným sezónním provozem údaj o počtu cestujících o víkendu za období platnosti zimního času</t>
  </si>
  <si>
    <t>Sloupec H - indikativní úspora za zrušení železniční dopravy. Vzhledem k neznalosti přesné sazby jednotlivých vlakových souprav na konkrétních tratích se jedná o přibližnou úsporu na základě průměrné sazby jednotlivých HV v celém kraji</t>
  </si>
  <si>
    <t>Sloupec N - fiktivní úspora při nárůstu CDV u železniční dopravy na 185 Kč/km a CDV u autobusové dopravy na 80 Kč/km</t>
  </si>
  <si>
    <t>124</t>
  </si>
  <si>
    <t>Lužná u Rakovníka - Milostín - Žatec</t>
  </si>
  <si>
    <t>n/a</t>
  </si>
  <si>
    <t>pátek - neděle</t>
  </si>
  <si>
    <t>zefektivnění oběhu - snížení TP na 1 vozidlo, přechod na víkendový provoz pá - po, nutná domluva s ÚST krajem, od GVD 2022/2023</t>
  </si>
  <si>
    <t>220</t>
  </si>
  <si>
    <t>Votice - Tábor</t>
  </si>
  <si>
    <t>372/361</t>
  </si>
  <si>
    <t>nutná domluva s JHČ krajem, od GVD 2022/2023</t>
  </si>
  <si>
    <t>110</t>
  </si>
  <si>
    <t>Slaný - Louny</t>
  </si>
  <si>
    <t>317/319</t>
  </si>
  <si>
    <t>od GVD 2022/2023, nutná domluva s Ústeckým krajem, nutnost vedení Sv pro tratě 110 a 111 z Loun</t>
  </si>
  <si>
    <t>n/a - analýza zatím nebyla dokončena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</si>
</sst>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b/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1" fillId="0" fontId="2" numFmtId="49" xfId="0" applyBorder="1" applyFont="1" applyNumberFormat="1"/>
    <xf borderId="1" fillId="0" fontId="2" numFmtId="3" xfId="0" applyBorder="1" applyFont="1" applyNumberFormat="1"/>
    <xf borderId="1" fillId="0" fontId="2" numFmtId="4" xfId="0" applyBorder="1" applyFont="1" applyNumberFormat="1"/>
    <xf borderId="1" fillId="0" fontId="2" numFmtId="3" xfId="0" applyAlignment="1" applyBorder="1" applyFont="1" applyNumberFormat="1">
      <alignment horizontal="right"/>
    </xf>
    <xf borderId="1" fillId="3" fontId="2" numFmtId="3" xfId="0" applyBorder="1" applyFont="1" applyNumberFormat="1"/>
    <xf borderId="1" fillId="0" fontId="3" numFmtId="3" xfId="0" applyBorder="1" applyFont="1" applyNumberFormat="1"/>
    <xf borderId="1" fillId="0" fontId="2" numFmtId="0" xfId="0" applyBorder="1" applyFont="1"/>
    <xf borderId="0" fillId="0" fontId="2" numFmtId="3" xfId="0" applyFont="1" applyNumberFormat="1"/>
    <xf borderId="1" fillId="0" fontId="2" numFmtId="4" xfId="0" applyAlignment="1" applyBorder="1" applyFont="1" applyNumberFormat="1">
      <alignment horizontal="center" vertical="center"/>
    </xf>
    <xf borderId="1" fillId="0" fontId="2" numFmtId="3" xfId="0" applyAlignment="1" applyBorder="1" applyFont="1" applyNumberFormat="1">
      <alignment horizontal="center" vertical="center"/>
    </xf>
    <xf borderId="1" fillId="0" fontId="2" numFmtId="3" xfId="0" applyAlignment="1" applyBorder="1" applyFont="1" applyNumberFormat="1">
      <alignment horizontal="center"/>
    </xf>
    <xf borderId="1" fillId="3" fontId="2" numFmtId="3" xfId="0" applyAlignment="1" applyBorder="1" applyFont="1" applyNumberFormat="1">
      <alignment horizontal="center" vertical="center"/>
    </xf>
    <xf borderId="1" fillId="0" fontId="2" numFmtId="3" xfId="0" applyAlignment="1" applyBorder="1" applyFont="1" applyNumberFormat="1">
      <alignment horizontal="left" vertical="center"/>
    </xf>
    <xf borderId="1" fillId="4" fontId="1" numFmtId="49" xfId="0" applyBorder="1" applyFill="1" applyFont="1" applyNumberFormat="1"/>
    <xf borderId="1" fillId="4" fontId="1" numFmtId="3" xfId="0" applyBorder="1" applyFont="1" applyNumberFormat="1"/>
    <xf borderId="1" fillId="4" fontId="1" numFmtId="0" xfId="0" applyAlignment="1" applyBorder="1" applyFont="1">
      <alignment horizontal="center"/>
    </xf>
    <xf borderId="1" fillId="3" fontId="1" numFmtId="3" xfId="0" applyBorder="1" applyFont="1" applyNumberFormat="1"/>
    <xf borderId="1" fillId="0" fontId="1" numFmtId="3" xfId="0" applyBorder="1" applyFont="1" applyNumberFormat="1"/>
    <xf borderId="0" fillId="0" fontId="2" numFmtId="49" xfId="0" applyFont="1" applyNumberFormat="1"/>
    <xf borderId="1" fillId="0" fontId="2" numFmtId="4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41.75"/>
    <col customWidth="1" min="3" max="3" width="24.38"/>
    <col customWidth="1" min="4" max="4" width="44.25"/>
    <col customWidth="1" hidden="1" min="5" max="5" width="14.88"/>
    <col customWidth="1" hidden="1" min="6" max="6" width="16.25"/>
    <col customWidth="1" hidden="1" min="7" max="7" width="20.25"/>
    <col customWidth="1" min="8" max="8" width="15.25"/>
    <col customWidth="1" hidden="1" min="9" max="9" width="17.25"/>
    <col customWidth="1" hidden="1" min="10" max="10" width="15.88"/>
    <col customWidth="1" hidden="1" min="11" max="11" width="19.88"/>
    <col customWidth="1" min="12" max="12" width="15.75"/>
    <col customWidth="1" min="13" max="13" width="17.88"/>
    <col customWidth="1" min="14" max="14" width="22.0"/>
    <col customWidth="1" hidden="1" min="15" max="15" width="34.25"/>
    <col customWidth="1" min="16" max="16" width="46.0"/>
    <col customWidth="1" min="17" max="26" width="7.63"/>
  </cols>
  <sheetData>
    <row r="1" ht="5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</row>
    <row r="2">
      <c r="A2" s="3" t="s">
        <v>16</v>
      </c>
      <c r="B2" s="3" t="s">
        <v>17</v>
      </c>
      <c r="C2" s="3" t="s">
        <v>18</v>
      </c>
      <c r="D2" s="3" t="s">
        <v>19</v>
      </c>
      <c r="E2" s="4">
        <v>61282.0</v>
      </c>
      <c r="F2" s="5">
        <v>94.82</v>
      </c>
      <c r="G2" s="5">
        <v>185.0</v>
      </c>
      <c r="H2" s="4">
        <f t="shared" ref="H2:H12" si="1">E2*F2</f>
        <v>5810759.24</v>
      </c>
      <c r="I2" s="6">
        <v>105608.0</v>
      </c>
      <c r="J2" s="4">
        <v>35.0</v>
      </c>
      <c r="K2" s="4">
        <v>80.0</v>
      </c>
      <c r="L2" s="4">
        <f t="shared" ref="L2:L13" si="2">I2*J2</f>
        <v>3696280</v>
      </c>
      <c r="M2" s="4">
        <f t="shared" ref="M2:M12" si="3">H2-L2</f>
        <v>2114479.24</v>
      </c>
      <c r="N2" s="7">
        <f t="shared" ref="N2:N12" si="4">E2*G2-I2*K2</f>
        <v>2888530</v>
      </c>
      <c r="O2" s="4" t="s">
        <v>20</v>
      </c>
      <c r="P2" s="8" t="s">
        <v>21</v>
      </c>
    </row>
    <row r="3">
      <c r="A3" s="3" t="s">
        <v>22</v>
      </c>
      <c r="B3" s="3" t="s">
        <v>23</v>
      </c>
      <c r="C3" s="3" t="s">
        <v>24</v>
      </c>
      <c r="D3" s="3" t="s">
        <v>19</v>
      </c>
      <c r="E3" s="4">
        <v>85794.0</v>
      </c>
      <c r="F3" s="5">
        <v>94.82</v>
      </c>
      <c r="G3" s="5">
        <v>185.0</v>
      </c>
      <c r="H3" s="4">
        <f t="shared" si="1"/>
        <v>8134987.08</v>
      </c>
      <c r="I3" s="4">
        <v>107919.0</v>
      </c>
      <c r="J3" s="4">
        <v>35.0</v>
      </c>
      <c r="K3" s="4">
        <v>80.0</v>
      </c>
      <c r="L3" s="4">
        <f t="shared" si="2"/>
        <v>3777165</v>
      </c>
      <c r="M3" s="4">
        <f t="shared" si="3"/>
        <v>4357822.08</v>
      </c>
      <c r="N3" s="7">
        <f t="shared" si="4"/>
        <v>7238370</v>
      </c>
      <c r="O3" s="4" t="s">
        <v>25</v>
      </c>
      <c r="P3" s="4"/>
    </row>
    <row r="4">
      <c r="A4" s="3" t="s">
        <v>26</v>
      </c>
      <c r="B4" s="3" t="s">
        <v>27</v>
      </c>
      <c r="C4" s="3" t="s">
        <v>28</v>
      </c>
      <c r="D4" s="3" t="s">
        <v>19</v>
      </c>
      <c r="E4" s="4">
        <f>8235+2060</f>
        <v>10295</v>
      </c>
      <c r="F4" s="5">
        <v>94.82</v>
      </c>
      <c r="G4" s="5">
        <v>185.0</v>
      </c>
      <c r="H4" s="4">
        <f t="shared" si="1"/>
        <v>976171.9</v>
      </c>
      <c r="I4" s="4">
        <v>0.0</v>
      </c>
      <c r="J4" s="4">
        <v>0.0</v>
      </c>
      <c r="K4" s="4">
        <v>80.0</v>
      </c>
      <c r="L4" s="4">
        <f t="shared" si="2"/>
        <v>0</v>
      </c>
      <c r="M4" s="4">
        <f t="shared" si="3"/>
        <v>976171.9</v>
      </c>
      <c r="N4" s="7">
        <f t="shared" si="4"/>
        <v>1904575</v>
      </c>
      <c r="O4" s="4" t="s">
        <v>25</v>
      </c>
      <c r="P4" s="4"/>
    </row>
    <row r="5">
      <c r="A5" s="3" t="s">
        <v>29</v>
      </c>
      <c r="B5" s="3" t="s">
        <v>30</v>
      </c>
      <c r="C5" s="3" t="s">
        <v>31</v>
      </c>
      <c r="D5" s="3" t="s">
        <v>32</v>
      </c>
      <c r="E5" s="4">
        <v>144450.0</v>
      </c>
      <c r="F5" s="5">
        <v>91.9</v>
      </c>
      <c r="G5" s="5">
        <v>185.0</v>
      </c>
      <c r="H5" s="4">
        <f t="shared" si="1"/>
        <v>13274955</v>
      </c>
      <c r="I5" s="4">
        <v>40000.0</v>
      </c>
      <c r="J5" s="4">
        <v>30.0</v>
      </c>
      <c r="K5" s="4">
        <v>80.0</v>
      </c>
      <c r="L5" s="4">
        <f t="shared" si="2"/>
        <v>1200000</v>
      </c>
      <c r="M5" s="4">
        <f t="shared" si="3"/>
        <v>12074955</v>
      </c>
      <c r="N5" s="7">
        <f t="shared" si="4"/>
        <v>23523250</v>
      </c>
      <c r="O5" s="4" t="s">
        <v>33</v>
      </c>
      <c r="P5" s="4"/>
    </row>
    <row r="6">
      <c r="A6" s="3" t="s">
        <v>34</v>
      </c>
      <c r="B6" s="3" t="s">
        <v>35</v>
      </c>
      <c r="C6" s="3" t="s">
        <v>36</v>
      </c>
      <c r="D6" s="3" t="s">
        <v>32</v>
      </c>
      <c r="E6" s="4">
        <v>139680.0</v>
      </c>
      <c r="F6" s="5">
        <v>89.1</v>
      </c>
      <c r="G6" s="5">
        <v>185.0</v>
      </c>
      <c r="H6" s="4">
        <f t="shared" si="1"/>
        <v>12445488</v>
      </c>
      <c r="I6" s="4">
        <v>100000.0</v>
      </c>
      <c r="J6" s="4">
        <v>30.0</v>
      </c>
      <c r="K6" s="4">
        <v>80.0</v>
      </c>
      <c r="L6" s="4">
        <f t="shared" si="2"/>
        <v>3000000</v>
      </c>
      <c r="M6" s="4">
        <f t="shared" si="3"/>
        <v>9445488</v>
      </c>
      <c r="N6" s="7">
        <f t="shared" si="4"/>
        <v>17840800</v>
      </c>
      <c r="O6" s="4" t="s">
        <v>33</v>
      </c>
      <c r="P6" s="8" t="s">
        <v>37</v>
      </c>
    </row>
    <row r="7">
      <c r="A7" s="3" t="s">
        <v>38</v>
      </c>
      <c r="B7" s="3" t="s">
        <v>39</v>
      </c>
      <c r="C7" s="3" t="s">
        <v>40</v>
      </c>
      <c r="D7" s="3" t="s">
        <v>19</v>
      </c>
      <c r="E7" s="4">
        <v>28336.0</v>
      </c>
      <c r="F7" s="5">
        <v>89.23</v>
      </c>
      <c r="G7" s="5">
        <v>185.0</v>
      </c>
      <c r="H7" s="4">
        <f t="shared" si="1"/>
        <v>2528421.28</v>
      </c>
      <c r="I7" s="4">
        <v>10000.0</v>
      </c>
      <c r="J7" s="4">
        <v>30.0</v>
      </c>
      <c r="K7" s="4">
        <v>80.0</v>
      </c>
      <c r="L7" s="4">
        <f t="shared" si="2"/>
        <v>300000</v>
      </c>
      <c r="M7" s="4">
        <f t="shared" si="3"/>
        <v>2228421.28</v>
      </c>
      <c r="N7" s="7">
        <f t="shared" si="4"/>
        <v>4442160</v>
      </c>
      <c r="O7" s="4" t="s">
        <v>41</v>
      </c>
      <c r="P7" s="8" t="s">
        <v>42</v>
      </c>
    </row>
    <row r="8">
      <c r="A8" s="3" t="s">
        <v>43</v>
      </c>
      <c r="B8" s="3" t="s">
        <v>44</v>
      </c>
      <c r="C8" s="3" t="s">
        <v>45</v>
      </c>
      <c r="D8" s="3" t="s">
        <v>19</v>
      </c>
      <c r="E8" s="4">
        <v>8840.0</v>
      </c>
      <c r="F8" s="5">
        <v>89.23</v>
      </c>
      <c r="G8" s="5">
        <v>185.0</v>
      </c>
      <c r="H8" s="4">
        <f t="shared" si="1"/>
        <v>788793.2</v>
      </c>
      <c r="I8" s="4">
        <v>0.0</v>
      </c>
      <c r="J8" s="4">
        <v>0.0</v>
      </c>
      <c r="K8" s="4">
        <v>80.0</v>
      </c>
      <c r="L8" s="4">
        <f t="shared" si="2"/>
        <v>0</v>
      </c>
      <c r="M8" s="4">
        <f t="shared" si="3"/>
        <v>788793.2</v>
      </c>
      <c r="N8" s="7">
        <f t="shared" si="4"/>
        <v>1635400</v>
      </c>
      <c r="O8" s="4" t="s">
        <v>41</v>
      </c>
      <c r="P8" s="4"/>
    </row>
    <row r="9">
      <c r="A9" s="3" t="s">
        <v>46</v>
      </c>
      <c r="B9" s="3" t="s">
        <v>47</v>
      </c>
      <c r="C9" s="3" t="s">
        <v>48</v>
      </c>
      <c r="D9" s="3" t="s">
        <v>49</v>
      </c>
      <c r="E9" s="4">
        <v>116336.0</v>
      </c>
      <c r="F9" s="5">
        <v>94.82</v>
      </c>
      <c r="G9" s="5">
        <v>185.0</v>
      </c>
      <c r="H9" s="4">
        <f t="shared" si="1"/>
        <v>11030979.52</v>
      </c>
      <c r="I9" s="4">
        <v>106726.0</v>
      </c>
      <c r="J9" s="4">
        <v>26.12</v>
      </c>
      <c r="K9" s="4">
        <v>80.0</v>
      </c>
      <c r="L9" s="4">
        <f t="shared" si="2"/>
        <v>2787683.12</v>
      </c>
      <c r="M9" s="4">
        <f t="shared" si="3"/>
        <v>8243296.4</v>
      </c>
      <c r="N9" s="7">
        <f t="shared" si="4"/>
        <v>12984080</v>
      </c>
      <c r="O9" s="4" t="s">
        <v>33</v>
      </c>
      <c r="P9" s="9" t="s">
        <v>50</v>
      </c>
    </row>
    <row r="10">
      <c r="A10" s="3" t="s">
        <v>51</v>
      </c>
      <c r="B10" s="3" t="s">
        <v>52</v>
      </c>
      <c r="C10" s="3" t="s">
        <v>53</v>
      </c>
      <c r="D10" s="3" t="s">
        <v>19</v>
      </c>
      <c r="E10" s="4">
        <v>47711.0</v>
      </c>
      <c r="F10" s="5">
        <v>94.82</v>
      </c>
      <c r="G10" s="5">
        <v>185.0</v>
      </c>
      <c r="H10" s="4">
        <f t="shared" si="1"/>
        <v>4523957.02</v>
      </c>
      <c r="I10" s="4">
        <v>0.0</v>
      </c>
      <c r="J10" s="4">
        <v>0.0</v>
      </c>
      <c r="K10" s="4">
        <v>80.0</v>
      </c>
      <c r="L10" s="4">
        <f t="shared" si="2"/>
        <v>0</v>
      </c>
      <c r="M10" s="4">
        <f t="shared" si="3"/>
        <v>4523957.02</v>
      </c>
      <c r="N10" s="7">
        <f t="shared" si="4"/>
        <v>8826535</v>
      </c>
      <c r="O10" s="4" t="s">
        <v>25</v>
      </c>
      <c r="P10" s="9" t="s">
        <v>54</v>
      </c>
    </row>
    <row r="11">
      <c r="A11" s="3" t="s">
        <v>55</v>
      </c>
      <c r="B11" s="3" t="s">
        <v>56</v>
      </c>
      <c r="C11" s="3" t="s">
        <v>57</v>
      </c>
      <c r="D11" s="3" t="s">
        <v>19</v>
      </c>
      <c r="E11" s="10">
        <v>157655.0</v>
      </c>
      <c r="F11" s="5">
        <v>119.43</v>
      </c>
      <c r="G11" s="5">
        <v>185.0</v>
      </c>
      <c r="H11" s="4">
        <f t="shared" si="1"/>
        <v>18828736.65</v>
      </c>
      <c r="I11" s="4">
        <v>68998.0</v>
      </c>
      <c r="J11" s="4">
        <v>35.0</v>
      </c>
      <c r="K11" s="4">
        <v>80.0</v>
      </c>
      <c r="L11" s="4">
        <f t="shared" si="2"/>
        <v>2414930</v>
      </c>
      <c r="M11" s="4">
        <f t="shared" si="3"/>
        <v>16413806.65</v>
      </c>
      <c r="N11" s="7">
        <f t="shared" si="4"/>
        <v>23646335</v>
      </c>
      <c r="O11" s="4" t="s">
        <v>58</v>
      </c>
      <c r="P11" s="4"/>
    </row>
    <row r="12">
      <c r="A12" s="3" t="s">
        <v>59</v>
      </c>
      <c r="B12" s="3" t="s">
        <v>60</v>
      </c>
      <c r="C12" s="3" t="s">
        <v>61</v>
      </c>
      <c r="D12" s="3" t="s">
        <v>19</v>
      </c>
      <c r="E12" s="4">
        <v>83050.0</v>
      </c>
      <c r="F12" s="5">
        <v>94.82</v>
      </c>
      <c r="G12" s="5">
        <v>185.0</v>
      </c>
      <c r="H12" s="4">
        <f t="shared" si="1"/>
        <v>7874801</v>
      </c>
      <c r="I12" s="4">
        <v>80000.0</v>
      </c>
      <c r="J12" s="9">
        <v>35.0</v>
      </c>
      <c r="K12" s="4">
        <v>80.0</v>
      </c>
      <c r="L12" s="4">
        <f t="shared" si="2"/>
        <v>2800000</v>
      </c>
      <c r="M12" s="4">
        <f t="shared" si="3"/>
        <v>5074801</v>
      </c>
      <c r="N12" s="7">
        <f t="shared" si="4"/>
        <v>8964250</v>
      </c>
      <c r="O12" s="4" t="s">
        <v>25</v>
      </c>
      <c r="P12" s="9"/>
    </row>
    <row r="13">
      <c r="A13" s="3" t="s">
        <v>62</v>
      </c>
      <c r="B13" s="3" t="s">
        <v>63</v>
      </c>
      <c r="C13" s="3" t="s">
        <v>64</v>
      </c>
      <c r="D13" s="3" t="s">
        <v>19</v>
      </c>
      <c r="E13" s="4">
        <v>10560.0</v>
      </c>
      <c r="F13" s="11" t="s">
        <v>65</v>
      </c>
      <c r="G13" s="5">
        <v>185.0</v>
      </c>
      <c r="H13" s="12" t="s">
        <v>65</v>
      </c>
      <c r="I13" s="4">
        <v>0.0</v>
      </c>
      <c r="J13" s="4">
        <v>0.0</v>
      </c>
      <c r="K13" s="4">
        <v>80.0</v>
      </c>
      <c r="L13" s="4">
        <f t="shared" si="2"/>
        <v>0</v>
      </c>
      <c r="M13" s="13" t="s">
        <v>65</v>
      </c>
      <c r="N13" s="14" t="s">
        <v>65</v>
      </c>
      <c r="O13" s="15" t="s">
        <v>25</v>
      </c>
      <c r="P13" s="9" t="s">
        <v>66</v>
      </c>
    </row>
    <row r="14">
      <c r="A14" s="16" t="s">
        <v>67</v>
      </c>
      <c r="B14" s="16"/>
      <c r="C14" s="16"/>
      <c r="D14" s="16"/>
      <c r="E14" s="17">
        <f>SUM(E2:E13)</f>
        <v>893989</v>
      </c>
      <c r="F14" s="18" t="s">
        <v>65</v>
      </c>
      <c r="G14" s="18"/>
      <c r="H14" s="17">
        <f t="shared" ref="H14:I14" si="5">SUM(H2:H13)</f>
        <v>86218049.89</v>
      </c>
      <c r="I14" s="17">
        <f t="shared" si="5"/>
        <v>619251</v>
      </c>
      <c r="J14" s="18" t="s">
        <v>65</v>
      </c>
      <c r="K14" s="18"/>
      <c r="L14" s="17">
        <f t="shared" ref="L14:N14" si="6">SUM(L2:L13)</f>
        <v>19976058.12</v>
      </c>
      <c r="M14" s="17">
        <f t="shared" si="6"/>
        <v>66241991.77</v>
      </c>
      <c r="N14" s="19">
        <f t="shared" si="6"/>
        <v>113894285</v>
      </c>
      <c r="O14" s="20"/>
      <c r="P14" s="20"/>
    </row>
    <row r="16">
      <c r="A16" s="21" t="s">
        <v>68</v>
      </c>
    </row>
    <row r="17">
      <c r="A17" s="21" t="s">
        <v>69</v>
      </c>
    </row>
    <row r="18">
      <c r="A18" s="21" t="s">
        <v>70</v>
      </c>
    </row>
    <row r="21" ht="15.75" customHeight="1"/>
    <row r="22" ht="15.75" customHeight="1"/>
    <row r="23" ht="15.75" customHeight="1"/>
    <row r="24" ht="15.75" customHeight="1"/>
    <row r="25" ht="15.75" customHeight="1">
      <c r="E25" s="1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P$14">
    <sortState ref="A1:P14">
      <sortCondition ref="A1:A14"/>
    </sortState>
  </autoFilter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28.5"/>
    <col customWidth="1" min="3" max="3" width="25.13"/>
    <col customWidth="1" min="4" max="4" width="24.0"/>
    <col customWidth="1" hidden="1" min="5" max="5" width="16.38"/>
    <col customWidth="1" hidden="1" min="6" max="6" width="16.25"/>
    <col customWidth="1" hidden="1" min="7" max="7" width="20.25"/>
    <col customWidth="1" min="8" max="8" width="15.25"/>
    <col customWidth="1" hidden="1" min="9" max="9" width="22.38"/>
    <col customWidth="1" hidden="1" min="10" max="10" width="15.88"/>
    <col customWidth="1" hidden="1" min="11" max="11" width="19.88"/>
    <col customWidth="1" min="12" max="12" width="15.75"/>
    <col customWidth="1" min="13" max="13" width="17.88"/>
    <col customWidth="1" min="14" max="14" width="22.0"/>
    <col customWidth="1" hidden="1" min="15" max="15" width="34.38"/>
    <col customWidth="1" min="16" max="16" width="39.38"/>
    <col customWidth="1" min="17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</row>
    <row r="2">
      <c r="A2" s="3" t="s">
        <v>71</v>
      </c>
      <c r="B2" s="3" t="s">
        <v>72</v>
      </c>
      <c r="C2" s="22" t="s">
        <v>73</v>
      </c>
      <c r="D2" s="3" t="s">
        <v>74</v>
      </c>
      <c r="E2" s="4">
        <v>22922.0</v>
      </c>
      <c r="F2" s="5">
        <v>126.38</v>
      </c>
      <c r="G2" s="4">
        <v>185.0</v>
      </c>
      <c r="H2" s="6">
        <f>E2*F2</f>
        <v>2896882.36</v>
      </c>
      <c r="I2" s="4">
        <v>50000.0</v>
      </c>
      <c r="J2" s="4">
        <v>30.0</v>
      </c>
      <c r="K2" s="4">
        <v>80.0</v>
      </c>
      <c r="L2" s="6">
        <f t="shared" ref="L2:L4" si="1">I2*J2</f>
        <v>1500000</v>
      </c>
      <c r="M2" s="6">
        <f t="shared" ref="M2:M4" si="2">H2-L2</f>
        <v>1396882.36</v>
      </c>
      <c r="N2" s="6">
        <f>E2*G2-I2*K2</f>
        <v>240570</v>
      </c>
      <c r="O2" s="4" t="s">
        <v>58</v>
      </c>
      <c r="P2" s="9" t="s">
        <v>75</v>
      </c>
    </row>
    <row r="3">
      <c r="A3" s="3" t="s">
        <v>76</v>
      </c>
      <c r="B3" s="3" t="s">
        <v>77</v>
      </c>
      <c r="C3" s="3" t="s">
        <v>78</v>
      </c>
      <c r="D3" s="3" t="s">
        <v>19</v>
      </c>
      <c r="E3" s="4"/>
      <c r="F3" s="5"/>
      <c r="G3" s="4">
        <v>185.0</v>
      </c>
      <c r="H3" s="4">
        <v>1.4775E7</v>
      </c>
      <c r="I3" s="4">
        <v>165000.0</v>
      </c>
      <c r="J3" s="4">
        <v>35.0</v>
      </c>
      <c r="K3" s="4">
        <v>80.0</v>
      </c>
      <c r="L3" s="4">
        <f t="shared" si="1"/>
        <v>5775000</v>
      </c>
      <c r="M3" s="4">
        <f t="shared" si="2"/>
        <v>9000000</v>
      </c>
      <c r="N3" s="13" t="s">
        <v>73</v>
      </c>
      <c r="O3" s="4" t="s">
        <v>58</v>
      </c>
      <c r="P3" s="9" t="s">
        <v>79</v>
      </c>
    </row>
    <row r="4">
      <c r="A4" s="3" t="s">
        <v>80</v>
      </c>
      <c r="B4" s="3" t="s">
        <v>81</v>
      </c>
      <c r="C4" s="9" t="s">
        <v>82</v>
      </c>
      <c r="D4" s="3" t="s">
        <v>19</v>
      </c>
      <c r="E4" s="4">
        <v>137674.0</v>
      </c>
      <c r="F4" s="5">
        <v>89.23</v>
      </c>
      <c r="G4" s="4">
        <v>185.0</v>
      </c>
      <c r="H4" s="4">
        <f>E4*F4</f>
        <v>12284651.02</v>
      </c>
      <c r="I4" s="4">
        <v>102020.0</v>
      </c>
      <c r="J4" s="4">
        <v>35.0</v>
      </c>
      <c r="K4" s="4">
        <v>80.0</v>
      </c>
      <c r="L4" s="4">
        <f t="shared" si="1"/>
        <v>3570700</v>
      </c>
      <c r="M4" s="4">
        <f t="shared" si="2"/>
        <v>8713951.02</v>
      </c>
      <c r="N4" s="4">
        <f>E4*G4-I4*K4</f>
        <v>17308090</v>
      </c>
      <c r="O4" s="4" t="s">
        <v>58</v>
      </c>
      <c r="P4" s="9" t="s">
        <v>83</v>
      </c>
    </row>
    <row r="6">
      <c r="A6" s="21" t="s">
        <v>84</v>
      </c>
    </row>
    <row r="7">
      <c r="A7" s="21" t="s">
        <v>69</v>
      </c>
    </row>
    <row r="8">
      <c r="A8" s="21" t="s">
        <v>70</v>
      </c>
    </row>
    <row r="9">
      <c r="A9" s="2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P$3">
    <sortState ref="A1:P3">
      <sortCondition ref="A1:A3"/>
    </sortState>
  </autoFilter>
  <printOptions/>
  <pageMargins bottom="0.787401575" footer="0.0" header="0.0" left="0.7" right="0.7" top="0.787401575"/>
  <pageSetup paperSize="9" orientation="portrait"/>
  <drawing r:id="rId2"/>
  <legacyDrawing r:id="rId3"/>
</worksheet>
</file>