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List1" sheetId="1" r:id="rId1"/>
    <sheet name="List2" sheetId="2" r:id="rId2"/>
    <sheet name="List3" sheetId="3" r:id="rId3"/>
  </sheets>
  <definedNames>
    <definedName name="_xlnm._FilterDatabase" localSheetId="0" hidden="1">'List1'!$C$14:$N$218</definedName>
    <definedName name="_xlnm.Print_Area" localSheetId="0">'List1'!$C$1:$L$157</definedName>
  </definedNames>
  <calcPr fullCalcOnLoad="1"/>
</workbook>
</file>

<file path=xl/sharedStrings.xml><?xml version="1.0" encoding="utf-8"?>
<sst xmlns="http://schemas.openxmlformats.org/spreadsheetml/2006/main" count="420" uniqueCount="214">
  <si>
    <t>AD LIGNETA REGIONALBUS s.r.o.</t>
  </si>
  <si>
    <t>ANEXIA, s.r.o.</t>
  </si>
  <si>
    <t>Autobusová dopravní s.r.o.</t>
  </si>
  <si>
    <t>AUTOBUSY KARLOVY VARY, a.s.</t>
  </si>
  <si>
    <t>Autobusy KAVKA a.s.</t>
  </si>
  <si>
    <t>AUTOBUSY VKJ s.r.o.</t>
  </si>
  <si>
    <t>A-Z BUS s.r.o.</t>
  </si>
  <si>
    <t>BDS - BUS, s.r.o.</t>
  </si>
  <si>
    <t>BK BUS, s.r.o.</t>
  </si>
  <si>
    <t>BORS Břeclav a.s.</t>
  </si>
  <si>
    <t>BOSÁK BUS, s.r.o.</t>
  </si>
  <si>
    <t>BusLine a.s.</t>
  </si>
  <si>
    <t>CAR TOUR spol. s r.o.</t>
  </si>
  <si>
    <t>COMETT PLUS, s.r.o.</t>
  </si>
  <si>
    <t>CS BUS s.r.o.</t>
  </si>
  <si>
    <t>ČAS – SERVICE a.s.</t>
  </si>
  <si>
    <t>ČI &amp; DU, s.r.o.</t>
  </si>
  <si>
    <t>ČSAD AUTOBUSY ČESKÉ BUDĚJOVICE, a.s.</t>
  </si>
  <si>
    <t>ČSAD BENEŠOV, a.s.</t>
  </si>
  <si>
    <t>ČSAD BUS Uherské Hradiště a.s.</t>
  </si>
  <si>
    <t>ČSAD Česká Lípa a.s.</t>
  </si>
  <si>
    <t>ČSAD Hodonín a.s.</t>
  </si>
  <si>
    <t>ČSAD JIHOTRANS a.s.</t>
  </si>
  <si>
    <t>ČSAD JINDŘICHŮV HRADEC a.s.</t>
  </si>
  <si>
    <t>ČSAD MHD KLADNO a.s.</t>
  </si>
  <si>
    <t>ČSAD SLANÝ, a.s.</t>
  </si>
  <si>
    <t>ČSAD Střední Čechy a.s.</t>
  </si>
  <si>
    <t>ČSAD STTRANS a.s.</t>
  </si>
  <si>
    <t>ČSAD Tišnov, spol. s r.o.</t>
  </si>
  <si>
    <t>ČSAD ÚSTÍ NAD ORLICÍ, a.s.</t>
  </si>
  <si>
    <t>ČSAD VSETÍN, a.s.</t>
  </si>
  <si>
    <t>DOPRAVA ZÁRUBA M &amp; K  s.r.o.</t>
  </si>
  <si>
    <t>DOPRAVNÍ PODNIK  KARLOVY VARY, a.s.</t>
  </si>
  <si>
    <t>Dopravní podnik měst Chomutova a Jirkova a.s.</t>
  </si>
  <si>
    <t>DOPRAVNÍ PODNIK MĚSTA LIBERCE A JABLONCE NAD NISOU, a.s.</t>
  </si>
  <si>
    <t>DPÚK a.s.</t>
  </si>
  <si>
    <t>František Pytlík - BUS VYSOČINA</t>
  </si>
  <si>
    <t>FTL – First Transport Lines, a.s.</t>
  </si>
  <si>
    <t>H.F.TOUR s.r.o.</t>
  </si>
  <si>
    <t>ICOM TRANSPORT a.s.</t>
  </si>
  <si>
    <t>Jaroslav Hnát</t>
  </si>
  <si>
    <t>Jaroslav Perfilov</t>
  </si>
  <si>
    <t>JH BUS s.r.o.</t>
  </si>
  <si>
    <t>Josef Hemelík</t>
  </si>
  <si>
    <t>K+K dopravní agentura, s.r.o.</t>
  </si>
  <si>
    <t>KAD spol. s r.o.</t>
  </si>
  <si>
    <t>Karel Mudroch - DALE</t>
  </si>
  <si>
    <t>KVĚTOSLAV JIRÁSEK - CAR BUS</t>
  </si>
  <si>
    <t>Lukáš Cvejn</t>
  </si>
  <si>
    <t>Oldřich Řezanina</t>
  </si>
  <si>
    <t>ORLOBUS a.s.</t>
  </si>
  <si>
    <t>OSNADO  s.r.o.</t>
  </si>
  <si>
    <t>Petr Langhamer</t>
  </si>
  <si>
    <t>PROBO BUS a.s.</t>
  </si>
  <si>
    <t>P-transport s.r.o.</t>
  </si>
  <si>
    <t>Quick Bus a.s.           </t>
  </si>
  <si>
    <t>Radek Čech</t>
  </si>
  <si>
    <t>RAMVEJ BUS, s.r.o.</t>
  </si>
  <si>
    <t>Stanislav Kovářík - KODISP</t>
  </si>
  <si>
    <t>STUDENT AGENCY, s.r.o.</t>
  </si>
  <si>
    <t>SVATOPLUK PŘIDAL s.r.o.</t>
  </si>
  <si>
    <t>TOURBUS, a.s.</t>
  </si>
  <si>
    <t>TRADO-BUS, s.r.o.</t>
  </si>
  <si>
    <t>TRANSCENTRUM BUS s.r.o.</t>
  </si>
  <si>
    <t>TREDOS, spol. s r.o.      </t>
  </si>
  <si>
    <t>Trutnovská autobusová doprava s.r.o.</t>
  </si>
  <si>
    <t>VEOLIA TRANSPORT MORAVA, a.s.</t>
  </si>
  <si>
    <t>VEOLIA TRANSPORT PRAHA s.r.o.</t>
  </si>
  <si>
    <t>VEOLIA TRANSPORT VÝCHODNÍ ČECHY, a.s.</t>
  </si>
  <si>
    <t>VYDOS BUS, a.s.</t>
  </si>
  <si>
    <t>ZDAR, a.s.</t>
  </si>
  <si>
    <t>ZDENĚK KULHÁNEK - EXPRESCAR</t>
  </si>
  <si>
    <t>ZEPO, akciová společnost Leština</t>
  </si>
  <si>
    <t>ZLATOVÁNEK, spol. s r.o.</t>
  </si>
  <si>
    <t>ZNOJEMSKÁ DOPRAVNÍ SPOLEČNOST - PSOTA, s.r.o.</t>
  </si>
  <si>
    <t>AUTODOPRAVA LAMER s.r.o.</t>
  </si>
  <si>
    <t>Bohuslav Petráček</t>
  </si>
  <si>
    <t>Okresní autobusová doprava Kolín, s.r.o.</t>
  </si>
  <si>
    <t>Stanislav Jirásek</t>
  </si>
  <si>
    <t>Josef Štefl - tour</t>
  </si>
  <si>
    <t>dopravce</t>
  </si>
  <si>
    <t>Kompenzace slev z jízdného</t>
  </si>
  <si>
    <t>ČD autobusy</t>
  </si>
  <si>
    <t>K Servis Bohemia s.r.o.</t>
  </si>
  <si>
    <t>KATEŘINA KULHÁNKOVÁ</t>
  </si>
  <si>
    <t>LEO Express a.s.</t>
  </si>
  <si>
    <t>M express s.r.o.</t>
  </si>
  <si>
    <t>Vojtěch Sadílek</t>
  </si>
  <si>
    <t>ČAD BLANSKO, a.s.</t>
  </si>
  <si>
    <t xml:space="preserve">CDS Náchod s.r.o. </t>
  </si>
  <si>
    <t>ČSAD Havířov a.s.</t>
  </si>
  <si>
    <t>ČSAD Karviná a.s.</t>
  </si>
  <si>
    <t>ČSAD POLKOST s.r.o.</t>
  </si>
  <si>
    <t>RegioJet a.s.</t>
  </si>
  <si>
    <t>ARRIVA MORAVA, a.s.</t>
  </si>
  <si>
    <t>ARRIVA PRAHA s.r.o.</t>
  </si>
  <si>
    <t>ARRIVA VÝCHODNÍ ČECHY, a.s.</t>
  </si>
  <si>
    <t>LENET trading s.r.o.</t>
  </si>
  <si>
    <t>Rostislav Vilém</t>
  </si>
  <si>
    <t>souhrn</t>
  </si>
  <si>
    <t>Jiří Tunka</t>
  </si>
  <si>
    <t>StiBus, s.r.o.</t>
  </si>
  <si>
    <t>František Kolář</t>
  </si>
  <si>
    <t>ČSAD JABLONEC NAD NISOU a.s.</t>
  </si>
  <si>
    <t>ČSAD LIBEREC, a.s.</t>
  </si>
  <si>
    <t>ČSAD Semily, a.s.</t>
  </si>
  <si>
    <t>VENTO - LINE, s.r.o.</t>
  </si>
  <si>
    <t>CHEMSTAV LITVÍNOV s.r.o.</t>
  </si>
  <si>
    <t>AZ BUS &amp; TIR Praha s.r.o.</t>
  </si>
  <si>
    <t>Baronetto s.r.o.</t>
  </si>
  <si>
    <t>BUDOS - BUS s.r.o.</t>
  </si>
  <si>
    <t>DP CITY s.r.o.</t>
  </si>
  <si>
    <t>HOUSACAR s.r.o.</t>
  </si>
  <si>
    <t>Interbus Praha, spol. s r.o.</t>
  </si>
  <si>
    <t>Jan Kukla</t>
  </si>
  <si>
    <t>Ptáček - autobusy s.r.o.</t>
  </si>
  <si>
    <t>RDS bus s.r.o.</t>
  </si>
  <si>
    <t xml:space="preserve">   z toho železniční</t>
  </si>
  <si>
    <t xml:space="preserve">   z toho silniční linková (autobusová)</t>
  </si>
  <si>
    <t>ADLP, s.r.o.</t>
  </si>
  <si>
    <t>ARRIVA STŘEDNÍ ČECHY s.r.o.</t>
  </si>
  <si>
    <t>LENET travel s.r.o.</t>
  </si>
  <si>
    <t>RAIL BUS s.r.o.</t>
  </si>
  <si>
    <t>RPM Trans s.r.o.</t>
  </si>
  <si>
    <t>ŠVARCTRANS s.r.o.</t>
  </si>
  <si>
    <t>ARRIVA TEPLICE s.r.o.</t>
  </si>
  <si>
    <t>GW BUS a.s.</t>
  </si>
  <si>
    <t>ARRIVA Vlaky s.r.o.</t>
  </si>
  <si>
    <t>CDAP s.r.o.</t>
  </si>
  <si>
    <t>ARRIVA CITY s.r.o.</t>
  </si>
  <si>
    <t>Jana Jandová</t>
  </si>
  <si>
    <t>Klatovská dopravní společnost s.r.o.</t>
  </si>
  <si>
    <t>LEXTRANS BUS s.r.o.</t>
  </si>
  <si>
    <t>FlixBus CZ s.r.o.</t>
  </si>
  <si>
    <t xml:space="preserve">AD-Miroslav Hrouda s.r.o. </t>
  </si>
  <si>
    <t>ADOSA a.s.</t>
  </si>
  <si>
    <t>ANEXIA BUS s.r.o.</t>
  </si>
  <si>
    <t>AP Tour - dopravní spol. s r.o.</t>
  </si>
  <si>
    <t>AUDIS BUS s.r.o.</t>
  </si>
  <si>
    <t>Autobusová doprava Kohout, s.r.o</t>
  </si>
  <si>
    <t>Autobusová doprava-Miroslav Hrouda s.r.o.</t>
  </si>
  <si>
    <t>BD Trans, spol. s r.o.</t>
  </si>
  <si>
    <t>BOBOSPED</t>
  </si>
  <si>
    <t>BORS BUS s.r.o.</t>
  </si>
  <si>
    <t>BUS LIGNETA a.s.</t>
  </si>
  <si>
    <t>BusLine KHK s.r.o.</t>
  </si>
  <si>
    <t>BusLine LK s.r.o.</t>
  </si>
  <si>
    <t>BusLine MAD Česká Lípa s.r.o.</t>
  </si>
  <si>
    <t>COMPAG CZ, s.r.o.</t>
  </si>
  <si>
    <t>Cvinger bus s.r.o.</t>
  </si>
  <si>
    <t>ČSAD autobusy Plzeň a.s.</t>
  </si>
  <si>
    <t>ČSAD Frýdek-Místek a.s.</t>
  </si>
  <si>
    <t>ČSAD Kyjov Bus a.s.</t>
  </si>
  <si>
    <t>DAILY BUS s.r.o.</t>
  </si>
  <si>
    <t>DOPAZ s.r.o.</t>
  </si>
  <si>
    <t>Dopravní podnik hl. m. Prahy, akciová společnost</t>
  </si>
  <si>
    <t>Dopravní podnik měst Mostu a Litvínova</t>
  </si>
  <si>
    <t>Dopravní podnik města Brna, a.s.</t>
  </si>
  <si>
    <t>Dopravní podnik města Ústí nad Labem a.s.</t>
  </si>
  <si>
    <t>Dopravní podnik Města Vlachovo Březí, s.r.o.</t>
  </si>
  <si>
    <t>Dopravní podnik Ostrava a.s.</t>
  </si>
  <si>
    <t xml:space="preserve">Dopravní společnost Ústeckého kraje, příspěvková organizace </t>
  </si>
  <si>
    <t xml:space="preserve">GW Train Regio a.s. </t>
  </si>
  <si>
    <t>Honzíkovy autobusy s.r.o.</t>
  </si>
  <si>
    <t>Jaromír Herna</t>
  </si>
  <si>
    <t>Jindřichohradecké místní dráhy, a.s.</t>
  </si>
  <si>
    <t>Kokořínský SOK s.r.o.</t>
  </si>
  <si>
    <t>KRODOS BUS a.s.</t>
  </si>
  <si>
    <t>KŽC Doprava, s.r.o.</t>
  </si>
  <si>
    <t>Martin Transport s.r.o.</t>
  </si>
  <si>
    <t>MARTIN UHER, spol. s r.o.</t>
  </si>
  <si>
    <t>Město Blovice</t>
  </si>
  <si>
    <t>Město Kašperské Hory</t>
  </si>
  <si>
    <t>Městský dopravní podnik Opava, a.s.</t>
  </si>
  <si>
    <t>Milan Šauer</t>
  </si>
  <si>
    <t>Miroslav Matocha</t>
  </si>
  <si>
    <t>Miroslav Matocha ml.</t>
  </si>
  <si>
    <t>Osoblažská dopravní společnost, s.r.o.</t>
  </si>
  <si>
    <t xml:space="preserve">Pavel Pajer </t>
  </si>
  <si>
    <t>Pavel Prchal</t>
  </si>
  <si>
    <t>Pavlína Hnátová</t>
  </si>
  <si>
    <t xml:space="preserve">PECHOČIAKOVÁ - ZEPRA, s.r.o. </t>
  </si>
  <si>
    <t>Petr Klupka - O.S.K. Chrast</t>
  </si>
  <si>
    <t>Plzeňské městské dp, a.s.</t>
  </si>
  <si>
    <t>POHL Kladno spol. s r.o.</t>
  </si>
  <si>
    <t>Railway Capital a. s.</t>
  </si>
  <si>
    <t>SEBUS s.r.o</t>
  </si>
  <si>
    <t>STENBUS s.r.o.</t>
  </si>
  <si>
    <t>TD BUS a.s.</t>
  </si>
  <si>
    <t>TQM – holding s.r.o.</t>
  </si>
  <si>
    <t>Transdev Morava s.r.o.</t>
  </si>
  <si>
    <t>Václav Seifert</t>
  </si>
  <si>
    <t>VATRA Bohemia, spol. s r.o.</t>
  </si>
  <si>
    <t>VOJTILA TRANS s.r.o.</t>
  </si>
  <si>
    <t>VV Autobusy s.r.o.</t>
  </si>
  <si>
    <t>Dopravní podnik Kněžmost, s.r.o.</t>
  </si>
  <si>
    <t>České dráhy, a.s.</t>
  </si>
  <si>
    <t>Die Länderbahn GmbH DLB</t>
  </si>
  <si>
    <t>ČSAD Brno holding, a.s.</t>
  </si>
  <si>
    <t>Valenta BUS s.r.o.</t>
  </si>
  <si>
    <t>AŽD Praha s. r. o.</t>
  </si>
  <si>
    <t>9/2018 - 8/2019</t>
  </si>
  <si>
    <t>ABOUT ME s.r.o.</t>
  </si>
  <si>
    <t>Obec Chanovice</t>
  </si>
  <si>
    <t xml:space="preserve"> 9-12/2018</t>
  </si>
  <si>
    <t>Autobusová doprava s.r.o. Podbořany</t>
  </si>
  <si>
    <t>BusLine MHD Jablonecko s.r.o.</t>
  </si>
  <si>
    <t>Josef Matějka</t>
  </si>
  <si>
    <t>Josef Pinkas - autodoprava</t>
  </si>
  <si>
    <t>KPT rail s.r.o.</t>
  </si>
  <si>
    <t>Štefl-tour Dačice s.r.o.</t>
  </si>
  <si>
    <t xml:space="preserve"> 1-8/2019</t>
  </si>
  <si>
    <t xml:space="preserve"> 9/2018 - 8/2019</t>
  </si>
  <si>
    <t>Komentář k hodnotám - v roce 2010 většina dopravců dostávala větší či menší část roku kompenzace "žákovského jízdného" (tj. žáci a studenti, dohromady tvoří cca polovinu objemu slev) ještě "postaru" od krajů. Teprve v průběhu roku přecházely kompenzace na MD. Současně značná část dopravců ještě neuměla vykazovat "ostatní slevy", tzn. děti, ZTP apod. To nabíhalo také postupně, často až během dalších let. Jako poslední začaly nabíhat bezplatné přepravy (děti do 6 let, průvodci ZTP/P, poslanci …), protože dopravci dříve nevystavovali "nulové" jízdenky (ty MD pořebuje pro zdokladování jízdy a výše ztráty). "Ostatní slevy" a "nulové jízdenky" někteří malí dopravci (se starším software pro zpracování dat o jízdenkách) neumí dodnes. Je potřeba to zmínit z důvodu, že obzvlášť mezi roky 2010 a 11 je v datech často viditelný velký skok. Další skoky jsou samozřejmě u začínajících dopravců, např. Busline, a.s. vznikla na konci roku 2010 z více bývalých podniků ČSAD.
V září 2018 zavedeny nové 75 % slevy pro děti, žáky, studenty a seniory, které jsou kompenzovány též na spojích v objednávce veřejných služeb.</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</si>
</sst>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
  </numFmts>
  <fonts count="42">
    <font>
      <sz val="10"/>
      <name val="Arial"/>
      <family val="0"/>
    </font>
    <font>
      <sz val="9"/>
      <name val="Arial"/>
      <family val="2"/>
    </font>
    <font>
      <sz val="10"/>
      <name val="Arial CE"/>
      <family val="0"/>
    </font>
    <font>
      <sz val="8"/>
      <name val="Arial"/>
      <family val="2"/>
    </font>
    <font>
      <b/>
      <sz val="12"/>
      <name val="Arial"/>
      <family val="2"/>
    </font>
    <font>
      <b/>
      <i/>
      <sz val="10"/>
      <name val="Arial"/>
      <family val="2"/>
    </font>
    <font>
      <sz val="10"/>
      <color indexed="22"/>
      <name val="Arial"/>
      <family val="2"/>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name val="Segoe U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1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28"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2" fillId="0" borderId="0">
      <alignment/>
      <protection/>
    </xf>
    <xf numFmtId="0" fontId="0" fillId="22" borderId="6" applyNumberFormat="0" applyFont="0" applyAlignment="0" applyProtection="0"/>
    <xf numFmtId="9" fontId="0" fillId="0" borderId="0" applyFont="0" applyFill="0" applyBorder="0" applyAlignment="0" applyProtection="0"/>
    <xf numFmtId="0" fontId="34" fillId="0" borderId="7" applyNumberFormat="0" applyFill="0" applyAlignment="0" applyProtection="0"/>
    <xf numFmtId="0" fontId="35"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8" applyNumberFormat="0" applyAlignment="0" applyProtection="0"/>
    <xf numFmtId="0" fontId="39" fillId="26" borderId="8" applyNumberFormat="0" applyAlignment="0" applyProtection="0"/>
    <xf numFmtId="0" fontId="40" fillId="26" borderId="9" applyNumberFormat="0" applyAlignment="0" applyProtection="0"/>
    <xf numFmtId="0" fontId="41"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20">
    <xf numFmtId="0" fontId="0" fillId="0" borderId="0" xfId="0" applyAlignment="1">
      <alignment/>
    </xf>
    <xf numFmtId="4" fontId="0" fillId="0" borderId="0" xfId="0" applyNumberFormat="1" applyAlignment="1">
      <alignment/>
    </xf>
    <xf numFmtId="0" fontId="0" fillId="0" borderId="0" xfId="0" applyFill="1" applyAlignment="1">
      <alignment/>
    </xf>
    <xf numFmtId="0" fontId="4" fillId="0" borderId="0" xfId="0" applyFont="1" applyFill="1" applyAlignment="1">
      <alignment/>
    </xf>
    <xf numFmtId="0" fontId="6" fillId="0" borderId="0" xfId="0" applyFont="1" applyFill="1" applyAlignment="1">
      <alignment/>
    </xf>
    <xf numFmtId="0" fontId="5" fillId="33" borderId="10" xfId="0" applyFont="1" applyFill="1" applyBorder="1" applyAlignment="1">
      <alignment horizontal="center"/>
    </xf>
    <xf numFmtId="1" fontId="5" fillId="33" borderId="10" xfId="0" applyNumberFormat="1" applyFont="1" applyFill="1" applyBorder="1" applyAlignment="1">
      <alignment horizontal="center"/>
    </xf>
    <xf numFmtId="0" fontId="0" fillId="0" borderId="10" xfId="0" applyFill="1" applyBorder="1" applyAlignment="1">
      <alignment/>
    </xf>
    <xf numFmtId="1" fontId="0" fillId="0" borderId="10" xfId="0" applyNumberFormat="1" applyBorder="1" applyAlignment="1">
      <alignment horizontal="center"/>
    </xf>
    <xf numFmtId="0" fontId="1" fillId="33" borderId="10" xfId="45" applyFont="1" applyFill="1" applyBorder="1">
      <alignment/>
      <protection/>
    </xf>
    <xf numFmtId="4" fontId="0" fillId="33" borderId="10" xfId="0" applyNumberFormat="1" applyFill="1" applyBorder="1" applyAlignment="1">
      <alignment/>
    </xf>
    <xf numFmtId="4" fontId="0" fillId="0" borderId="10" xfId="0" applyNumberFormat="1" applyBorder="1" applyAlignment="1">
      <alignment/>
    </xf>
    <xf numFmtId="0" fontId="0" fillId="0" borderId="11" xfId="0" applyBorder="1" applyAlignment="1">
      <alignment/>
    </xf>
    <xf numFmtId="4" fontId="1" fillId="0" borderId="12" xfId="45" applyNumberFormat="1" applyFont="1" applyBorder="1" applyAlignment="1">
      <alignment horizontal="right"/>
      <protection/>
    </xf>
    <xf numFmtId="14" fontId="0" fillId="0" borderId="0" xfId="0" applyNumberFormat="1" applyAlignment="1">
      <alignment/>
    </xf>
    <xf numFmtId="4" fontId="1" fillId="0" borderId="10" xfId="45" applyNumberFormat="1" applyFont="1" applyFill="1" applyBorder="1" applyAlignment="1">
      <alignment horizontal="left"/>
      <protection/>
    </xf>
    <xf numFmtId="4" fontId="1" fillId="0" borderId="10" xfId="45" applyNumberFormat="1" applyFont="1" applyFill="1" applyBorder="1" applyAlignment="1">
      <alignment horizontal="right"/>
      <protection/>
    </xf>
    <xf numFmtId="1" fontId="0" fillId="0" borderId="10" xfId="0" applyNumberFormat="1" applyFont="1" applyBorder="1" applyAlignment="1">
      <alignment horizontal="center"/>
    </xf>
    <xf numFmtId="0" fontId="0" fillId="0" borderId="13" xfId="0" applyFont="1" applyFill="1" applyBorder="1" applyAlignment="1">
      <alignment horizontal="left" wrapText="1"/>
    </xf>
    <xf numFmtId="0" fontId="0" fillId="0" borderId="13" xfId="0" applyFill="1" applyBorder="1" applyAlignment="1">
      <alignment horizontal="left"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prehled09"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dxfs count="5">
    <dxf>
      <fill>
        <patternFill>
          <bgColor theme="4" tint="0.5999600291252136"/>
        </patternFill>
      </fill>
    </dxf>
    <dxf>
      <fill>
        <patternFill>
          <bgColor theme="4" tint="0.5999600291252136"/>
        </patternFill>
      </fill>
    </dxf>
    <dxf>
      <fill>
        <patternFill>
          <bgColor theme="4" tint="0.5999600291252136"/>
        </patternFill>
      </fill>
    </dxf>
    <dxf>
      <fill>
        <patternFill>
          <bgColor theme="4" tint="0.5999600291252136"/>
        </patternFill>
      </fill>
    </dxf>
    <dxf>
      <font>
        <color rgb="FF006100"/>
      </font>
      <fill>
        <patternFill>
          <bgColor rgb="FFC6EF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25"/>
  <sheetViews>
    <sheetView tabSelected="1" zoomScaleSheetLayoutView="115" zoomScalePageLayoutView="0" workbookViewId="0" topLeftCell="A1">
      <pane xSplit="3" ySplit="14" topLeftCell="D210" activePane="bottomRight" state="frozen"/>
      <selection pane="topLeft" activeCell="C1" sqref="C1"/>
      <selection pane="topRight" activeCell="D1" sqref="D1"/>
      <selection pane="bottomLeft" activeCell="C15" sqref="C15"/>
      <selection pane="bottomRight" activeCell="F21" sqref="F21"/>
    </sheetView>
  </sheetViews>
  <sheetFormatPr defaultColWidth="9.140625" defaultRowHeight="12.75"/>
  <cols>
    <col min="1" max="1" width="4.57421875" style="0" hidden="1" customWidth="1"/>
    <col min="2" max="2" width="1.421875" style="0" hidden="1" customWidth="1"/>
    <col min="3" max="3" width="34.7109375" style="2" customWidth="1"/>
    <col min="4" max="4" width="13.8515625" style="1" customWidth="1"/>
    <col min="5" max="11" width="13.8515625" style="0" customWidth="1"/>
    <col min="12" max="12" width="15.421875" style="0" bestFit="1" customWidth="1"/>
    <col min="13" max="13" width="17.140625" style="0" customWidth="1"/>
    <col min="14" max="14" width="9.140625" style="0" customWidth="1"/>
    <col min="15" max="15" width="13.8515625" style="0" bestFit="1" customWidth="1"/>
    <col min="16" max="21" width="13.8515625" style="0" customWidth="1"/>
    <col min="22" max="22" width="12.8515625" style="0" customWidth="1"/>
    <col min="23" max="23" width="9.28125" style="0" customWidth="1"/>
    <col min="24" max="24" width="9.140625" style="0" customWidth="1"/>
  </cols>
  <sheetData>
    <row r="1" ht="15.75" hidden="1">
      <c r="C1" s="3" t="s">
        <v>81</v>
      </c>
    </row>
    <row r="2" ht="12.75" hidden="1">
      <c r="C2" t="s">
        <v>80</v>
      </c>
    </row>
    <row r="3" ht="12.75" hidden="1">
      <c r="C3" s="1" t="str">
        <f>"=ARRIVA vlaky s.r.o."</f>
        <v>=ARRIVA vlaky s.r.o.</v>
      </c>
    </row>
    <row r="4" ht="12.75" hidden="1">
      <c r="C4" s="1" t="str">
        <f>"=AŽD Praha s. r. o."</f>
        <v>=AŽD Praha s. r. o.</v>
      </c>
    </row>
    <row r="5" ht="12.75" hidden="1">
      <c r="C5" s="1" t="str">
        <f>"=České dráhy, a.s."</f>
        <v>=České dráhy, a.s.</v>
      </c>
    </row>
    <row r="6" ht="12.75" hidden="1">
      <c r="C6" s="1" t="str">
        <f>"=Die Länderbahn GmbH DLB"</f>
        <v>=Die Länderbahn GmbH DLB</v>
      </c>
    </row>
    <row r="7" ht="12.75" hidden="1">
      <c r="C7" s="1" t="str">
        <f>"=GW Train Regio a.s. "</f>
        <v>=GW Train Regio a.s. </v>
      </c>
    </row>
    <row r="8" ht="12.75" hidden="1">
      <c r="C8" s="1" t="str">
        <f>"=Jindřichohradecké místní dráhy, a.s."</f>
        <v>=Jindřichohradecké místní dráhy, a.s.</v>
      </c>
    </row>
    <row r="9" ht="12.75" hidden="1">
      <c r="C9" s="1" t="str">
        <f>"=KŽC Doprava, s.r.o."</f>
        <v>=KŽC Doprava, s.r.o.</v>
      </c>
    </row>
    <row r="10" ht="12.75" hidden="1">
      <c r="C10" s="1" t="str">
        <f>"=LEO Express a.s."</f>
        <v>=LEO Express a.s.</v>
      </c>
    </row>
    <row r="11" ht="12.75" hidden="1">
      <c r="C11" s="1" t="str">
        <f>"=Railway Capital a. s."</f>
        <v>=Railway Capital a. s.</v>
      </c>
    </row>
    <row r="12" ht="12.75" hidden="1">
      <c r="C12" s="1" t="str">
        <f>"=RegioJet a.s."</f>
        <v>=RegioJet a.s.</v>
      </c>
    </row>
    <row r="13" ht="12.75" hidden="1">
      <c r="C13" s="1" t="str">
        <f>"=KPT rail s.r.o."</f>
        <v>=KPT rail s.r.o.</v>
      </c>
    </row>
    <row r="14" spans="1:24" ht="12.75">
      <c r="A14" s="4">
        <v>0</v>
      </c>
      <c r="B14" s="4"/>
      <c r="C14" s="5" t="s">
        <v>80</v>
      </c>
      <c r="D14" s="5">
        <v>2010</v>
      </c>
      <c r="E14" s="6">
        <v>2011</v>
      </c>
      <c r="F14" s="5">
        <v>2012</v>
      </c>
      <c r="G14" s="5">
        <v>2013</v>
      </c>
      <c r="H14" s="5">
        <v>2014</v>
      </c>
      <c r="I14" s="5">
        <v>2015</v>
      </c>
      <c r="J14" s="5">
        <v>2016</v>
      </c>
      <c r="K14" s="5">
        <v>2017</v>
      </c>
      <c r="L14" s="5">
        <v>2018</v>
      </c>
      <c r="M14" s="5" t="s">
        <v>201</v>
      </c>
      <c r="N14" s="5">
        <v>2019</v>
      </c>
      <c r="V14" s="14" t="s">
        <v>204</v>
      </c>
      <c r="W14" t="s">
        <v>211</v>
      </c>
      <c r="X14" t="s">
        <v>212</v>
      </c>
    </row>
    <row r="15" spans="1:24" ht="12.75">
      <c r="A15" s="4">
        <f>SUBTOTAL(103,C$15:C15)</f>
        <v>1</v>
      </c>
      <c r="B15" s="4"/>
      <c r="C15" s="15" t="s">
        <v>202</v>
      </c>
      <c r="D15" s="16"/>
      <c r="E15" s="16"/>
      <c r="F15" s="16"/>
      <c r="G15" s="16"/>
      <c r="H15" s="16"/>
      <c r="I15" s="16"/>
      <c r="J15" s="16"/>
      <c r="K15" s="16"/>
      <c r="L15" s="16"/>
      <c r="M15" s="16">
        <v>107827</v>
      </c>
      <c r="N15" s="16"/>
      <c r="U15" t="s">
        <v>202</v>
      </c>
      <c r="V15">
        <v>54379</v>
      </c>
      <c r="W15">
        <v>53448</v>
      </c>
      <c r="X15">
        <f>W15+V15</f>
        <v>107827</v>
      </c>
    </row>
    <row r="16" spans="1:24" ht="12.75">
      <c r="A16" s="4">
        <f>SUBTOTAL(103,C$15:C16)</f>
        <v>2</v>
      </c>
      <c r="B16" s="4"/>
      <c r="C16" s="15" t="s">
        <v>0</v>
      </c>
      <c r="D16" s="16">
        <v>162295</v>
      </c>
      <c r="E16" s="16">
        <v>1761848.8</v>
      </c>
      <c r="F16" s="16">
        <v>1715788</v>
      </c>
      <c r="G16" s="16">
        <v>1675874</v>
      </c>
      <c r="H16" s="16">
        <v>1733068</v>
      </c>
      <c r="I16" s="16">
        <v>1390624</v>
      </c>
      <c r="J16" s="16">
        <v>1428490</v>
      </c>
      <c r="K16" s="16">
        <v>1801946</v>
      </c>
      <c r="L16" s="16">
        <v>2827121</v>
      </c>
      <c r="M16" s="16">
        <v>7009823.81</v>
      </c>
      <c r="N16" s="16"/>
      <c r="O16" s="1"/>
      <c r="P16" s="1"/>
      <c r="Q16" s="1"/>
      <c r="R16" s="1"/>
      <c r="S16" s="1"/>
      <c r="T16" s="1"/>
      <c r="U16" s="1" t="s">
        <v>0</v>
      </c>
      <c r="V16">
        <v>2507800</v>
      </c>
      <c r="W16">
        <v>4502023.81</v>
      </c>
      <c r="X16">
        <f aca="true" t="shared" si="0" ref="X16:X79">W16+V16</f>
        <v>7009823.81</v>
      </c>
    </row>
    <row r="17" spans="1:24" ht="12.75">
      <c r="A17" s="4">
        <f>SUBTOTAL(103,C$15:C17)</f>
        <v>3</v>
      </c>
      <c r="B17" s="4"/>
      <c r="C17" s="15" t="s">
        <v>119</v>
      </c>
      <c r="D17" s="16"/>
      <c r="E17" s="16"/>
      <c r="F17" s="16"/>
      <c r="G17" s="16"/>
      <c r="H17" s="16"/>
      <c r="I17" s="16">
        <v>7788</v>
      </c>
      <c r="J17" s="16">
        <v>96216</v>
      </c>
      <c r="K17" s="16"/>
      <c r="L17" s="16"/>
      <c r="M17" s="16"/>
      <c r="N17" s="16"/>
      <c r="O17" s="1"/>
      <c r="P17" s="1"/>
      <c r="Q17" s="1"/>
      <c r="R17" s="1"/>
      <c r="S17" s="1"/>
      <c r="T17" s="1"/>
      <c r="U17" s="1" t="s">
        <v>119</v>
      </c>
      <c r="W17">
        <v>0</v>
      </c>
      <c r="X17">
        <f t="shared" si="0"/>
        <v>0</v>
      </c>
    </row>
    <row r="18" spans="1:24" ht="12.75">
      <c r="A18" s="4">
        <f>SUBTOTAL(103,C$15:C18)</f>
        <v>4</v>
      </c>
      <c r="B18" s="4"/>
      <c r="C18" s="15" t="s">
        <v>134</v>
      </c>
      <c r="D18" s="16"/>
      <c r="E18" s="16"/>
      <c r="F18" s="16"/>
      <c r="G18" s="16"/>
      <c r="H18" s="16"/>
      <c r="I18" s="16"/>
      <c r="J18" s="16"/>
      <c r="K18" s="16"/>
      <c r="L18" s="16">
        <v>228727.88</v>
      </c>
      <c r="M18" s="16">
        <v>228727.88</v>
      </c>
      <c r="N18" s="16"/>
      <c r="O18" s="1"/>
      <c r="P18" s="1"/>
      <c r="Q18" s="1"/>
      <c r="R18" s="1"/>
      <c r="S18" s="1"/>
      <c r="T18" s="1"/>
      <c r="U18" s="1" t="s">
        <v>134</v>
      </c>
      <c r="V18">
        <v>228727.88</v>
      </c>
      <c r="W18">
        <v>0</v>
      </c>
      <c r="X18">
        <f t="shared" si="0"/>
        <v>228727.88</v>
      </c>
    </row>
    <row r="19" spans="1:24" ht="12.75">
      <c r="A19" s="4">
        <f>SUBTOTAL(103,C$15:C19)</f>
        <v>5</v>
      </c>
      <c r="B19" s="4"/>
      <c r="C19" s="15" t="s">
        <v>135</v>
      </c>
      <c r="D19" s="16"/>
      <c r="E19" s="16"/>
      <c r="F19" s="16"/>
      <c r="G19" s="16"/>
      <c r="H19" s="16"/>
      <c r="I19" s="16"/>
      <c r="J19" s="16"/>
      <c r="K19" s="16"/>
      <c r="L19" s="16">
        <v>10963172.9</v>
      </c>
      <c r="M19" s="16">
        <v>27827073.520000003</v>
      </c>
      <c r="N19" s="16"/>
      <c r="O19" s="1"/>
      <c r="P19" s="1"/>
      <c r="Q19" s="1"/>
      <c r="R19" s="1"/>
      <c r="S19" s="1"/>
      <c r="T19" s="1"/>
      <c r="U19" s="1" t="s">
        <v>135</v>
      </c>
      <c r="V19">
        <v>10963172.9</v>
      </c>
      <c r="W19">
        <v>16863900.62</v>
      </c>
      <c r="X19">
        <f t="shared" si="0"/>
        <v>27827073.520000003</v>
      </c>
    </row>
    <row r="20" spans="1:24" ht="12.75">
      <c r="A20" s="4">
        <f>SUBTOTAL(103,C$15:C20)</f>
        <v>6</v>
      </c>
      <c r="B20" s="4"/>
      <c r="C20" s="15" t="s">
        <v>136</v>
      </c>
      <c r="D20" s="16"/>
      <c r="E20" s="16"/>
      <c r="F20" s="16"/>
      <c r="G20" s="16"/>
      <c r="H20" s="16"/>
      <c r="I20" s="16"/>
      <c r="J20" s="16"/>
      <c r="K20" s="16"/>
      <c r="L20" s="16">
        <v>9093247.5</v>
      </c>
      <c r="M20" s="16">
        <v>23732001.599999998</v>
      </c>
      <c r="N20" s="16"/>
      <c r="O20" s="1"/>
      <c r="P20" s="1"/>
      <c r="Q20" s="1"/>
      <c r="R20" s="1"/>
      <c r="S20" s="1"/>
      <c r="T20" s="1"/>
      <c r="U20" s="1" t="s">
        <v>136</v>
      </c>
      <c r="V20">
        <v>7792216.63</v>
      </c>
      <c r="W20">
        <v>15939784.969999999</v>
      </c>
      <c r="X20">
        <f t="shared" si="0"/>
        <v>23732001.599999998</v>
      </c>
    </row>
    <row r="21" spans="1:24" ht="12.75">
      <c r="A21" s="4">
        <f>SUBTOTAL(103,C$15:C21)</f>
        <v>7</v>
      </c>
      <c r="B21" s="4"/>
      <c r="C21" s="15" t="s">
        <v>1</v>
      </c>
      <c r="D21" s="16">
        <v>223753.11</v>
      </c>
      <c r="E21" s="16">
        <v>2205310.81</v>
      </c>
      <c r="F21" s="16">
        <v>2367100.23</v>
      </c>
      <c r="G21" s="16">
        <v>2379517.68</v>
      </c>
      <c r="H21" s="16">
        <v>2456086.25</v>
      </c>
      <c r="I21" s="16">
        <v>2470259.2100000004</v>
      </c>
      <c r="J21" s="16">
        <v>2206444.88</v>
      </c>
      <c r="K21" s="16">
        <v>2003029.6600000001</v>
      </c>
      <c r="L21" s="16"/>
      <c r="M21" s="16"/>
      <c r="N21" s="16"/>
      <c r="O21" s="1"/>
      <c r="P21" s="1"/>
      <c r="Q21" s="1"/>
      <c r="R21" s="1"/>
      <c r="S21" s="1"/>
      <c r="T21" s="1"/>
      <c r="U21" s="1" t="s">
        <v>1</v>
      </c>
      <c r="X21">
        <f t="shared" si="0"/>
        <v>0</v>
      </c>
    </row>
    <row r="22" spans="1:24" ht="12.75">
      <c r="A22" s="4">
        <f>SUBTOTAL(103,C$15:C22)</f>
        <v>8</v>
      </c>
      <c r="B22" s="4"/>
      <c r="C22" s="15" t="s">
        <v>137</v>
      </c>
      <c r="D22" s="16"/>
      <c r="E22" s="16"/>
      <c r="F22" s="16"/>
      <c r="G22" s="16"/>
      <c r="H22" s="16"/>
      <c r="I22" s="16"/>
      <c r="J22" s="16"/>
      <c r="K22" s="16"/>
      <c r="L22" s="16">
        <v>1264116.1800000002</v>
      </c>
      <c r="M22" s="16">
        <v>3394044.0300000003</v>
      </c>
      <c r="N22" s="16"/>
      <c r="O22" s="1"/>
      <c r="P22" s="1"/>
      <c r="Q22" s="1"/>
      <c r="R22" s="1"/>
      <c r="S22" s="1"/>
      <c r="T22" s="1"/>
      <c r="U22" s="1" t="s">
        <v>137</v>
      </c>
      <c r="V22">
        <v>1264116.1800000002</v>
      </c>
      <c r="W22">
        <v>2129927.85</v>
      </c>
      <c r="X22">
        <f t="shared" si="0"/>
        <v>3394044.0300000003</v>
      </c>
    </row>
    <row r="23" spans="1:24" ht="12.75">
      <c r="A23" s="4">
        <f>SUBTOTAL(103,C$15:C23)</f>
        <v>9</v>
      </c>
      <c r="B23" s="4"/>
      <c r="C23" s="15" t="s">
        <v>129</v>
      </c>
      <c r="D23" s="16"/>
      <c r="E23" s="16"/>
      <c r="F23" s="16"/>
      <c r="G23" s="16"/>
      <c r="H23" s="16"/>
      <c r="I23" s="16"/>
      <c r="J23" s="16"/>
      <c r="K23" s="16">
        <v>2239342.08</v>
      </c>
      <c r="L23" s="16">
        <v>23987791.86</v>
      </c>
      <c r="M23" s="16">
        <v>73172540.75999999</v>
      </c>
      <c r="N23" s="16"/>
      <c r="O23" s="1"/>
      <c r="P23" s="1"/>
      <c r="Q23" s="1"/>
      <c r="R23" s="1"/>
      <c r="S23" s="1"/>
      <c r="T23" s="1"/>
      <c r="U23" s="1" t="s">
        <v>129</v>
      </c>
      <c r="V23">
        <v>22279373.32</v>
      </c>
      <c r="W23">
        <v>50893167.44</v>
      </c>
      <c r="X23">
        <f t="shared" si="0"/>
        <v>73172540.75999999</v>
      </c>
    </row>
    <row r="24" spans="1:24" ht="12.75">
      <c r="A24" s="4">
        <f>SUBTOTAL(103,C$15:C24)</f>
        <v>10</v>
      </c>
      <c r="B24" s="4"/>
      <c r="C24" s="15" t="s">
        <v>94</v>
      </c>
      <c r="D24" s="16"/>
      <c r="E24" s="16"/>
      <c r="F24" s="16"/>
      <c r="G24" s="16">
        <v>5726913</v>
      </c>
      <c r="H24" s="16">
        <v>5217562</v>
      </c>
      <c r="I24" s="16">
        <v>5159057</v>
      </c>
      <c r="J24" s="16">
        <v>4894921</v>
      </c>
      <c r="K24" s="16">
        <v>6562082</v>
      </c>
      <c r="L24" s="16">
        <v>69160762.35</v>
      </c>
      <c r="M24" s="16">
        <v>143804987.43</v>
      </c>
      <c r="N24" s="16"/>
      <c r="O24" s="1"/>
      <c r="P24" s="1"/>
      <c r="Q24" s="1"/>
      <c r="R24" s="1"/>
      <c r="S24" s="1"/>
      <c r="T24" s="1"/>
      <c r="U24" s="1" t="s">
        <v>94</v>
      </c>
      <c r="V24">
        <v>63734199.35</v>
      </c>
      <c r="W24">
        <v>80070788.08</v>
      </c>
      <c r="X24">
        <f t="shared" si="0"/>
        <v>143804987.43</v>
      </c>
    </row>
    <row r="25" spans="1:24" ht="12.75">
      <c r="A25" s="4">
        <f>SUBTOTAL(103,C$15:C25)</f>
        <v>11</v>
      </c>
      <c r="B25" s="4"/>
      <c r="C25" s="15" t="s">
        <v>95</v>
      </c>
      <c r="D25" s="16"/>
      <c r="E25" s="16"/>
      <c r="F25" s="16"/>
      <c r="G25" s="16">
        <v>2007202.24</v>
      </c>
      <c r="H25" s="16">
        <v>1521251.5200000003</v>
      </c>
      <c r="I25" s="16">
        <v>1249281.4200000002</v>
      </c>
      <c r="J25" s="16">
        <v>1047052.63</v>
      </c>
      <c r="K25" s="16"/>
      <c r="L25" s="16"/>
      <c r="M25" s="16"/>
      <c r="N25" s="16"/>
      <c r="O25" s="1"/>
      <c r="P25" s="1"/>
      <c r="Q25" s="1"/>
      <c r="R25" s="1"/>
      <c r="S25" s="1"/>
      <c r="T25" s="1"/>
      <c r="U25" s="1" t="s">
        <v>95</v>
      </c>
      <c r="X25">
        <f t="shared" si="0"/>
        <v>0</v>
      </c>
    </row>
    <row r="26" spans="1:24" ht="12.75">
      <c r="A26" s="4">
        <f>SUBTOTAL(103,C$15:C26)</f>
        <v>12</v>
      </c>
      <c r="B26" s="4"/>
      <c r="C26" s="15" t="s">
        <v>120</v>
      </c>
      <c r="D26" s="16"/>
      <c r="E26" s="16"/>
      <c r="F26" s="16"/>
      <c r="G26" s="16"/>
      <c r="H26" s="16"/>
      <c r="I26" s="16">
        <v>563983.99</v>
      </c>
      <c r="J26" s="16">
        <v>615300.12</v>
      </c>
      <c r="K26" s="16">
        <v>1862695.2</v>
      </c>
      <c r="L26" s="16">
        <v>49410849.22</v>
      </c>
      <c r="M26" s="16">
        <v>132889149.41</v>
      </c>
      <c r="N26" s="16"/>
      <c r="O26" s="1"/>
      <c r="P26" s="1"/>
      <c r="Q26" s="1"/>
      <c r="R26" s="1"/>
      <c r="S26" s="1"/>
      <c r="T26" s="1"/>
      <c r="U26" s="1" t="s">
        <v>120</v>
      </c>
      <c r="V26">
        <v>47823568.440000005</v>
      </c>
      <c r="W26">
        <v>85065580.97</v>
      </c>
      <c r="X26">
        <f t="shared" si="0"/>
        <v>132889149.41</v>
      </c>
    </row>
    <row r="27" spans="1:24" ht="12.75">
      <c r="A27" s="4">
        <f>SUBTOTAL(103,C$15:C27)</f>
        <v>13</v>
      </c>
      <c r="B27" s="4"/>
      <c r="C27" s="15" t="s">
        <v>125</v>
      </c>
      <c r="D27" s="16"/>
      <c r="E27" s="16"/>
      <c r="F27" s="16"/>
      <c r="G27" s="16"/>
      <c r="H27" s="16"/>
      <c r="I27" s="16"/>
      <c r="J27" s="16">
        <v>733887.75</v>
      </c>
      <c r="K27" s="16"/>
      <c r="L27" s="16"/>
      <c r="M27" s="16"/>
      <c r="N27" s="16"/>
      <c r="O27" s="1"/>
      <c r="P27" s="1"/>
      <c r="Q27" s="1"/>
      <c r="R27" s="1"/>
      <c r="S27" s="1"/>
      <c r="T27" s="1"/>
      <c r="U27" s="1" t="s">
        <v>125</v>
      </c>
      <c r="X27">
        <f t="shared" si="0"/>
        <v>0</v>
      </c>
    </row>
    <row r="28" spans="1:24" ht="12.75">
      <c r="A28" s="4">
        <f>SUBTOTAL(103,C$15:C28)</f>
        <v>14</v>
      </c>
      <c r="B28" s="4"/>
      <c r="C28" s="15" t="s">
        <v>127</v>
      </c>
      <c r="D28" s="16"/>
      <c r="E28" s="16"/>
      <c r="F28" s="16"/>
      <c r="G28" s="16"/>
      <c r="H28" s="16"/>
      <c r="I28" s="16"/>
      <c r="J28" s="16">
        <v>412610.5</v>
      </c>
      <c r="K28" s="16">
        <v>1694697.64</v>
      </c>
      <c r="L28" s="16">
        <v>4654065.66</v>
      </c>
      <c r="M28" s="16">
        <v>11478578</v>
      </c>
      <c r="N28" s="16"/>
      <c r="O28" s="1"/>
      <c r="P28" s="1"/>
      <c r="Q28" s="1"/>
      <c r="R28" s="1"/>
      <c r="S28" s="1"/>
      <c r="T28" s="1"/>
      <c r="U28" s="1" t="s">
        <v>127</v>
      </c>
      <c r="V28">
        <v>3769609.75</v>
      </c>
      <c r="W28">
        <v>7708968.25</v>
      </c>
      <c r="X28">
        <f t="shared" si="0"/>
        <v>11478578</v>
      </c>
    </row>
    <row r="29" spans="1:24" ht="12.75">
      <c r="A29" s="4">
        <f>SUBTOTAL(103,C$15:C29)</f>
        <v>15</v>
      </c>
      <c r="B29" s="4"/>
      <c r="C29" s="15" t="s">
        <v>96</v>
      </c>
      <c r="D29" s="16"/>
      <c r="E29" s="16"/>
      <c r="F29" s="16"/>
      <c r="G29" s="16">
        <v>2405706.51</v>
      </c>
      <c r="H29" s="16">
        <v>2112214.17</v>
      </c>
      <c r="I29" s="16">
        <v>1901601.4799999997</v>
      </c>
      <c r="J29" s="16">
        <v>1401500.63</v>
      </c>
      <c r="K29" s="16">
        <v>2621808.24</v>
      </c>
      <c r="L29" s="16">
        <v>47998646.26</v>
      </c>
      <c r="M29" s="16">
        <v>126121813.90799999</v>
      </c>
      <c r="N29" s="16"/>
      <c r="O29" s="1"/>
      <c r="P29" s="1"/>
      <c r="Q29" s="1"/>
      <c r="R29" s="1"/>
      <c r="S29" s="1"/>
      <c r="T29" s="1"/>
      <c r="U29" s="1" t="s">
        <v>96</v>
      </c>
      <c r="V29">
        <v>45406189.169999994</v>
      </c>
      <c r="W29">
        <v>80715624.73799999</v>
      </c>
      <c r="X29">
        <f t="shared" si="0"/>
        <v>126121813.90799999</v>
      </c>
    </row>
    <row r="30" spans="1:24" ht="12.75">
      <c r="A30" s="4">
        <f>SUBTOTAL(103,C$15:C30)</f>
        <v>16</v>
      </c>
      <c r="B30" s="4"/>
      <c r="C30" s="15" t="s">
        <v>138</v>
      </c>
      <c r="D30" s="16"/>
      <c r="E30" s="16"/>
      <c r="F30" s="16"/>
      <c r="G30" s="16"/>
      <c r="H30" s="16"/>
      <c r="I30" s="16"/>
      <c r="J30" s="16"/>
      <c r="K30" s="16"/>
      <c r="L30" s="16">
        <v>1899695</v>
      </c>
      <c r="M30" s="16">
        <v>5301590</v>
      </c>
      <c r="N30" s="16"/>
      <c r="O30" s="1"/>
      <c r="P30" s="1"/>
      <c r="Q30" s="1"/>
      <c r="R30" s="1"/>
      <c r="S30" s="1"/>
      <c r="T30" s="1"/>
      <c r="U30" s="1" t="s">
        <v>138</v>
      </c>
      <c r="V30">
        <v>1899695</v>
      </c>
      <c r="W30">
        <v>3401895</v>
      </c>
      <c r="X30">
        <f t="shared" si="0"/>
        <v>5301590</v>
      </c>
    </row>
    <row r="31" spans="1:24" ht="12.75">
      <c r="A31" s="4">
        <f>SUBTOTAL(103,C$15:C31)</f>
        <v>17</v>
      </c>
      <c r="B31" s="4"/>
      <c r="C31" s="15" t="s">
        <v>139</v>
      </c>
      <c r="D31" s="16"/>
      <c r="E31" s="16"/>
      <c r="F31" s="16"/>
      <c r="G31" s="16"/>
      <c r="H31" s="16"/>
      <c r="I31" s="16"/>
      <c r="J31" s="16"/>
      <c r="K31" s="16"/>
      <c r="L31" s="16">
        <v>90489.75</v>
      </c>
      <c r="M31" s="16">
        <v>245078.49999999997</v>
      </c>
      <c r="N31" s="16"/>
      <c r="O31" s="1"/>
      <c r="P31" s="1"/>
      <c r="Q31" s="1"/>
      <c r="R31" s="1"/>
      <c r="S31" s="1"/>
      <c r="T31" s="1"/>
      <c r="U31" s="1" t="s">
        <v>139</v>
      </c>
      <c r="V31">
        <v>90489.75</v>
      </c>
      <c r="W31">
        <v>154588.74999999997</v>
      </c>
      <c r="X31">
        <f t="shared" si="0"/>
        <v>245078.49999999997</v>
      </c>
    </row>
    <row r="32" spans="1:24" ht="12.75">
      <c r="A32" s="4">
        <f>SUBTOTAL(103,C$15:C32)</f>
        <v>18</v>
      </c>
      <c r="B32" s="4"/>
      <c r="C32" s="15" t="s">
        <v>205</v>
      </c>
      <c r="D32" s="16"/>
      <c r="E32" s="16"/>
      <c r="F32" s="16"/>
      <c r="G32" s="16"/>
      <c r="H32" s="16"/>
      <c r="I32" s="16"/>
      <c r="J32" s="16"/>
      <c r="K32" s="16"/>
      <c r="L32" s="16"/>
      <c r="M32" s="16">
        <v>3102842.65</v>
      </c>
      <c r="N32" s="16"/>
      <c r="O32" s="1"/>
      <c r="P32" s="1"/>
      <c r="Q32" s="1"/>
      <c r="R32" s="1"/>
      <c r="S32" s="1"/>
      <c r="T32" s="1"/>
      <c r="U32" s="1" t="s">
        <v>205</v>
      </c>
      <c r="W32">
        <v>3102842.65</v>
      </c>
      <c r="X32">
        <f t="shared" si="0"/>
        <v>3102842.65</v>
      </c>
    </row>
    <row r="33" spans="1:24" ht="12.75">
      <c r="A33" s="4">
        <f>SUBTOTAL(103,C$15:C33)</f>
        <v>19</v>
      </c>
      <c r="B33" s="4"/>
      <c r="C33" s="15" t="s">
        <v>140</v>
      </c>
      <c r="D33" s="16"/>
      <c r="E33" s="16"/>
      <c r="F33" s="16"/>
      <c r="G33" s="16"/>
      <c r="H33" s="16"/>
      <c r="I33" s="16"/>
      <c r="J33" s="16"/>
      <c r="K33" s="16"/>
      <c r="L33" s="16">
        <v>412320.94</v>
      </c>
      <c r="M33" s="16">
        <v>1567287</v>
      </c>
      <c r="N33" s="16"/>
      <c r="O33" s="1"/>
      <c r="P33" s="1"/>
      <c r="Q33" s="1"/>
      <c r="R33" s="1"/>
      <c r="S33" s="1"/>
      <c r="T33" s="1"/>
      <c r="U33" s="1" t="s">
        <v>140</v>
      </c>
      <c r="V33">
        <v>412320.94</v>
      </c>
      <c r="W33">
        <v>1154966.06</v>
      </c>
      <c r="X33">
        <f t="shared" si="0"/>
        <v>1567287</v>
      </c>
    </row>
    <row r="34" spans="1:24" ht="12.75">
      <c r="A34" s="4">
        <f>SUBTOTAL(103,C$15:C34)</f>
        <v>20</v>
      </c>
      <c r="B34" s="4"/>
      <c r="C34" s="15" t="s">
        <v>2</v>
      </c>
      <c r="D34" s="16">
        <v>108305</v>
      </c>
      <c r="E34" s="16">
        <v>182768</v>
      </c>
      <c r="F34" s="16">
        <v>186756</v>
      </c>
      <c r="G34" s="16">
        <v>89307</v>
      </c>
      <c r="H34" s="16"/>
      <c r="I34" s="16"/>
      <c r="J34" s="16"/>
      <c r="K34" s="16"/>
      <c r="L34" s="16"/>
      <c r="M34" s="16"/>
      <c r="N34" s="16"/>
      <c r="O34" s="1"/>
      <c r="P34" s="1"/>
      <c r="Q34" s="1"/>
      <c r="R34" s="1"/>
      <c r="S34" s="1"/>
      <c r="T34" s="1"/>
      <c r="U34" s="1" t="s">
        <v>2</v>
      </c>
      <c r="W34">
        <v>0</v>
      </c>
      <c r="X34">
        <f t="shared" si="0"/>
        <v>0</v>
      </c>
    </row>
    <row r="35" spans="1:24" ht="12.75">
      <c r="A35" s="4">
        <f>SUBTOTAL(103,C$15:C35)</f>
        <v>21</v>
      </c>
      <c r="B35" s="4"/>
      <c r="C35" s="15" t="s">
        <v>3</v>
      </c>
      <c r="D35" s="16">
        <v>1334565.4</v>
      </c>
      <c r="E35" s="16">
        <v>3181075</v>
      </c>
      <c r="F35" s="16">
        <v>2859542</v>
      </c>
      <c r="G35" s="16">
        <v>1765483</v>
      </c>
      <c r="H35" s="16">
        <v>1018539</v>
      </c>
      <c r="I35" s="16">
        <v>556954</v>
      </c>
      <c r="J35" s="16">
        <v>475023</v>
      </c>
      <c r="K35" s="16">
        <v>614894</v>
      </c>
      <c r="L35" s="16">
        <v>19884889</v>
      </c>
      <c r="M35" s="16">
        <v>60342254</v>
      </c>
      <c r="N35" s="16"/>
      <c r="O35" s="1"/>
      <c r="P35" s="1"/>
      <c r="Q35" s="1"/>
      <c r="R35" s="1"/>
      <c r="S35" s="1"/>
      <c r="T35" s="1"/>
      <c r="U35" s="1" t="s">
        <v>3</v>
      </c>
      <c r="V35">
        <v>19482244</v>
      </c>
      <c r="W35">
        <v>40860010</v>
      </c>
      <c r="X35">
        <f t="shared" si="0"/>
        <v>60342254</v>
      </c>
    </row>
    <row r="36" spans="1:24" ht="12.75">
      <c r="A36" s="4">
        <f>SUBTOTAL(103,C$15:C36)</f>
        <v>22</v>
      </c>
      <c r="B36" s="4"/>
      <c r="C36" s="15" t="s">
        <v>4</v>
      </c>
      <c r="D36" s="16">
        <v>580985</v>
      </c>
      <c r="E36" s="16">
        <v>1413400</v>
      </c>
      <c r="F36" s="16">
        <v>1475995.57</v>
      </c>
      <c r="G36" s="16">
        <v>1451307.75</v>
      </c>
      <c r="H36" s="16">
        <v>1799501.46</v>
      </c>
      <c r="I36" s="16">
        <v>1706467.2799999998</v>
      </c>
      <c r="J36" s="16">
        <v>1341635.45</v>
      </c>
      <c r="K36" s="16">
        <v>1120492.46</v>
      </c>
      <c r="L36" s="16">
        <v>2334597.77</v>
      </c>
      <c r="M36" s="16">
        <v>5083125.08</v>
      </c>
      <c r="N36" s="16"/>
      <c r="O36" s="1"/>
      <c r="P36" s="1"/>
      <c r="Q36" s="1"/>
      <c r="R36" s="1"/>
      <c r="S36" s="1"/>
      <c r="T36" s="1"/>
      <c r="U36" s="1" t="s">
        <v>4</v>
      </c>
      <c r="V36">
        <v>1692075.69</v>
      </c>
      <c r="W36">
        <v>3391049.3899999997</v>
      </c>
      <c r="X36">
        <f t="shared" si="0"/>
        <v>5083125.08</v>
      </c>
    </row>
    <row r="37" spans="1:24" ht="12.75">
      <c r="A37" s="4">
        <f>SUBTOTAL(103,C$15:C37)</f>
        <v>23</v>
      </c>
      <c r="B37" s="4"/>
      <c r="C37" s="15" t="s">
        <v>5</v>
      </c>
      <c r="D37" s="16">
        <v>1717286.56</v>
      </c>
      <c r="E37" s="16">
        <v>3173363.85</v>
      </c>
      <c r="F37" s="16">
        <v>3896766.44</v>
      </c>
      <c r="G37" s="16">
        <v>4259081.82</v>
      </c>
      <c r="H37" s="16">
        <v>3227906.2</v>
      </c>
      <c r="I37" s="16">
        <v>2529170.4899999998</v>
      </c>
      <c r="J37" s="16">
        <v>2034228.8900000001</v>
      </c>
      <c r="K37" s="16">
        <v>2369914.9200000004</v>
      </c>
      <c r="L37" s="16">
        <v>6478726.79</v>
      </c>
      <c r="M37" s="16">
        <v>14473094.37</v>
      </c>
      <c r="N37" s="16"/>
      <c r="O37" s="1"/>
      <c r="P37" s="1"/>
      <c r="Q37" s="1"/>
      <c r="R37" s="1"/>
      <c r="S37" s="1"/>
      <c r="T37" s="1"/>
      <c r="U37" s="1" t="s">
        <v>5</v>
      </c>
      <c r="V37">
        <v>4094076.19</v>
      </c>
      <c r="W37">
        <v>10379018.18</v>
      </c>
      <c r="X37">
        <f t="shared" si="0"/>
        <v>14473094.37</v>
      </c>
    </row>
    <row r="38" spans="1:24" ht="12.75">
      <c r="A38" s="4">
        <f>SUBTOTAL(103,C$15:C38)</f>
        <v>24</v>
      </c>
      <c r="B38" s="4"/>
      <c r="C38" s="15" t="s">
        <v>75</v>
      </c>
      <c r="D38" s="16">
        <v>37262</v>
      </c>
      <c r="E38" s="16">
        <v>59746</v>
      </c>
      <c r="F38" s="16">
        <v>60603</v>
      </c>
      <c r="G38" s="16">
        <v>54481</v>
      </c>
      <c r="H38" s="16">
        <v>78415</v>
      </c>
      <c r="I38" s="16">
        <v>74314</v>
      </c>
      <c r="J38" s="16">
        <v>81574</v>
      </c>
      <c r="K38" s="16">
        <v>44583</v>
      </c>
      <c r="L38" s="16">
        <v>493772.15</v>
      </c>
      <c r="M38" s="16">
        <v>1455335.15</v>
      </c>
      <c r="N38" s="16"/>
      <c r="O38" s="1"/>
      <c r="P38" s="1"/>
      <c r="Q38" s="1"/>
      <c r="R38" s="1"/>
      <c r="S38" s="1"/>
      <c r="T38" s="1"/>
      <c r="U38" s="1" t="s">
        <v>75</v>
      </c>
      <c r="V38">
        <v>493772.15</v>
      </c>
      <c r="W38">
        <v>961563</v>
      </c>
      <c r="X38">
        <f t="shared" si="0"/>
        <v>1455335.15</v>
      </c>
    </row>
    <row r="39" spans="1:24" ht="12.75">
      <c r="A39" s="4">
        <f>SUBTOTAL(103,C$15:C39)</f>
        <v>25</v>
      </c>
      <c r="B39" s="4"/>
      <c r="C39" s="15" t="s">
        <v>108</v>
      </c>
      <c r="D39" s="16"/>
      <c r="E39" s="16"/>
      <c r="F39" s="16"/>
      <c r="G39" s="16"/>
      <c r="H39" s="16">
        <v>712193.3200000001</v>
      </c>
      <c r="I39" s="16">
        <v>715437.25</v>
      </c>
      <c r="J39" s="16">
        <v>393872</v>
      </c>
      <c r="K39" s="16"/>
      <c r="L39" s="16"/>
      <c r="M39" s="16"/>
      <c r="N39" s="16"/>
      <c r="O39" s="1"/>
      <c r="P39" s="1"/>
      <c r="Q39" s="1"/>
      <c r="R39" s="1"/>
      <c r="S39" s="1"/>
      <c r="T39" s="1"/>
      <c r="U39" s="1" t="s">
        <v>108</v>
      </c>
      <c r="W39">
        <v>0</v>
      </c>
      <c r="X39">
        <f t="shared" si="0"/>
        <v>0</v>
      </c>
    </row>
    <row r="40" spans="1:24" ht="12.75">
      <c r="A40" s="4">
        <f>SUBTOTAL(103,C$15:C40)</f>
        <v>26</v>
      </c>
      <c r="B40" s="4"/>
      <c r="C40" s="15" t="s">
        <v>6</v>
      </c>
      <c r="D40" s="16">
        <v>54352</v>
      </c>
      <c r="E40" s="16">
        <v>600737.29</v>
      </c>
      <c r="F40" s="16">
        <v>847533.46</v>
      </c>
      <c r="G40" s="16">
        <v>975033.73</v>
      </c>
      <c r="H40" s="16">
        <v>65169.479999999996</v>
      </c>
      <c r="I40" s="16"/>
      <c r="J40" s="16"/>
      <c r="K40" s="16"/>
      <c r="L40" s="16"/>
      <c r="M40" s="16"/>
      <c r="N40" s="16"/>
      <c r="O40" s="1"/>
      <c r="P40" s="1"/>
      <c r="Q40" s="1"/>
      <c r="R40" s="1"/>
      <c r="S40" s="1"/>
      <c r="T40" s="1"/>
      <c r="U40" s="1" t="s">
        <v>6</v>
      </c>
      <c r="W40">
        <v>8387.24</v>
      </c>
      <c r="X40">
        <f t="shared" si="0"/>
        <v>8387.24</v>
      </c>
    </row>
    <row r="41" spans="1:24" ht="12.75">
      <c r="A41" s="4">
        <f>SUBTOTAL(103,C$15:C41)</f>
        <v>27</v>
      </c>
      <c r="B41" s="4"/>
      <c r="C41" s="15" t="s">
        <v>200</v>
      </c>
      <c r="D41" s="16"/>
      <c r="E41" s="16"/>
      <c r="F41" s="16"/>
      <c r="G41" s="16"/>
      <c r="H41" s="16"/>
      <c r="I41" s="16"/>
      <c r="J41" s="16"/>
      <c r="K41" s="16"/>
      <c r="L41" s="16"/>
      <c r="M41" s="16">
        <v>8387.24</v>
      </c>
      <c r="N41" s="16"/>
      <c r="O41" s="1"/>
      <c r="P41" s="1"/>
      <c r="Q41" s="1"/>
      <c r="R41" s="1"/>
      <c r="S41" s="1"/>
      <c r="T41" s="1"/>
      <c r="U41" s="1" t="s">
        <v>200</v>
      </c>
      <c r="X41">
        <f t="shared" si="0"/>
        <v>0</v>
      </c>
    </row>
    <row r="42" spans="1:24" ht="12.75">
      <c r="A42" s="4">
        <f>SUBTOTAL(103,C$15:C42)</f>
        <v>28</v>
      </c>
      <c r="B42" s="4"/>
      <c r="C42" s="15" t="s">
        <v>109</v>
      </c>
      <c r="D42" s="16"/>
      <c r="E42" s="16"/>
      <c r="F42" s="16"/>
      <c r="G42" s="16"/>
      <c r="H42" s="16">
        <v>40856.75</v>
      </c>
      <c r="I42" s="16">
        <v>96963.37000000001</v>
      </c>
      <c r="J42" s="16">
        <v>140215.83000000002</v>
      </c>
      <c r="K42" s="16">
        <v>133904.35</v>
      </c>
      <c r="L42" s="16">
        <v>262640.49</v>
      </c>
      <c r="M42" s="16">
        <v>345290.5</v>
      </c>
      <c r="N42" s="16"/>
      <c r="O42" s="1"/>
      <c r="P42" s="1"/>
      <c r="Q42" s="1"/>
      <c r="R42" s="1"/>
      <c r="S42" s="1"/>
      <c r="T42" s="1"/>
      <c r="U42" s="1" t="s">
        <v>109</v>
      </c>
      <c r="V42">
        <v>173489</v>
      </c>
      <c r="W42">
        <v>171801.5</v>
      </c>
      <c r="X42">
        <f t="shared" si="0"/>
        <v>345290.5</v>
      </c>
    </row>
    <row r="43" spans="1:24" ht="12.75">
      <c r="A43" s="4">
        <f>SUBTOTAL(103,C$15:C43)</f>
        <v>29</v>
      </c>
      <c r="B43" s="4"/>
      <c r="C43" s="15" t="s">
        <v>141</v>
      </c>
      <c r="D43" s="16"/>
      <c r="E43" s="16"/>
      <c r="F43" s="16"/>
      <c r="G43" s="16"/>
      <c r="H43" s="16"/>
      <c r="I43" s="16"/>
      <c r="J43" s="16"/>
      <c r="K43" s="16"/>
      <c r="L43" s="16">
        <v>126733</v>
      </c>
      <c r="M43" s="16">
        <v>339449</v>
      </c>
      <c r="N43" s="16"/>
      <c r="O43" s="1"/>
      <c r="P43" s="1"/>
      <c r="Q43" s="1"/>
      <c r="R43" s="1"/>
      <c r="S43" s="1"/>
      <c r="T43" s="1"/>
      <c r="U43" s="1" t="s">
        <v>141</v>
      </c>
      <c r="V43">
        <v>126733</v>
      </c>
      <c r="W43">
        <v>212716</v>
      </c>
      <c r="X43">
        <f t="shared" si="0"/>
        <v>339449</v>
      </c>
    </row>
    <row r="44" spans="1:24" ht="12.75">
      <c r="A44" s="4">
        <f>SUBTOTAL(103,C$15:C44)</f>
        <v>30</v>
      </c>
      <c r="B44" s="4"/>
      <c r="C44" s="15" t="s">
        <v>7</v>
      </c>
      <c r="D44" s="16">
        <v>120750.28</v>
      </c>
      <c r="E44" s="16">
        <v>170452.51</v>
      </c>
      <c r="F44" s="16">
        <v>169254.84</v>
      </c>
      <c r="G44" s="16">
        <v>161613.94</v>
      </c>
      <c r="H44" s="16">
        <v>153050.25</v>
      </c>
      <c r="I44" s="16">
        <v>135730.72</v>
      </c>
      <c r="J44" s="16">
        <v>137445.48</v>
      </c>
      <c r="K44" s="16">
        <v>118628</v>
      </c>
      <c r="L44" s="16">
        <v>12983502.77</v>
      </c>
      <c r="M44" s="16">
        <v>36016695.629999995</v>
      </c>
      <c r="N44" s="16"/>
      <c r="O44" s="1"/>
      <c r="P44" s="1"/>
      <c r="Q44" s="1"/>
      <c r="R44" s="1"/>
      <c r="S44" s="1"/>
      <c r="T44" s="1"/>
      <c r="U44" s="1" t="s">
        <v>7</v>
      </c>
      <c r="V44">
        <v>12926933</v>
      </c>
      <c r="W44">
        <v>23089762.63</v>
      </c>
      <c r="X44">
        <f t="shared" si="0"/>
        <v>36016695.629999995</v>
      </c>
    </row>
    <row r="45" spans="1:24" ht="12.75">
      <c r="A45" s="4">
        <f>SUBTOTAL(103,C$15:C45)</f>
        <v>31</v>
      </c>
      <c r="B45" s="4"/>
      <c r="C45" s="15" t="s">
        <v>8</v>
      </c>
      <c r="D45" s="16">
        <v>62922</v>
      </c>
      <c r="E45" s="16">
        <v>181185</v>
      </c>
      <c r="F45" s="16">
        <v>187842.62</v>
      </c>
      <c r="G45" s="16">
        <v>166968.04</v>
      </c>
      <c r="H45" s="16">
        <v>130114.66000000002</v>
      </c>
      <c r="I45" s="16">
        <v>131935.8</v>
      </c>
      <c r="J45" s="16">
        <v>118345.03</v>
      </c>
      <c r="K45" s="16">
        <v>33857.93</v>
      </c>
      <c r="L45" s="16">
        <v>60414.06</v>
      </c>
      <c r="M45" s="16">
        <v>211405.35</v>
      </c>
      <c r="N45" s="16"/>
      <c r="O45" s="1"/>
      <c r="P45" s="1"/>
      <c r="Q45" s="1"/>
      <c r="R45" s="1"/>
      <c r="S45" s="1"/>
      <c r="T45" s="1"/>
      <c r="U45" s="1" t="s">
        <v>8</v>
      </c>
      <c r="V45">
        <v>60327.17999999999</v>
      </c>
      <c r="W45">
        <v>151078.17</v>
      </c>
      <c r="X45">
        <f t="shared" si="0"/>
        <v>211405.35</v>
      </c>
    </row>
    <row r="46" spans="1:24" ht="12.75">
      <c r="A46" s="4">
        <f>SUBTOTAL(103,C$15:C46)</f>
        <v>32</v>
      </c>
      <c r="B46" s="4"/>
      <c r="C46" s="15" t="s">
        <v>142</v>
      </c>
      <c r="D46" s="16"/>
      <c r="E46" s="16"/>
      <c r="F46" s="16"/>
      <c r="G46" s="16"/>
      <c r="H46" s="16"/>
      <c r="I46" s="16"/>
      <c r="J46" s="16"/>
      <c r="K46" s="16"/>
      <c r="L46" s="16">
        <v>450700</v>
      </c>
      <c r="M46" s="16">
        <v>1458865</v>
      </c>
      <c r="N46" s="16"/>
      <c r="O46" s="1"/>
      <c r="P46" s="1"/>
      <c r="Q46" s="1"/>
      <c r="R46" s="1"/>
      <c r="S46" s="1"/>
      <c r="T46" s="1"/>
      <c r="U46" s="1" t="s">
        <v>142</v>
      </c>
      <c r="V46">
        <v>450700</v>
      </c>
      <c r="W46">
        <v>1008165</v>
      </c>
      <c r="X46">
        <f t="shared" si="0"/>
        <v>1458865</v>
      </c>
    </row>
    <row r="47" spans="1:24" ht="12.75">
      <c r="A47" s="4">
        <f>SUBTOTAL(103,C$15:C47)</f>
        <v>33</v>
      </c>
      <c r="B47" s="4"/>
      <c r="C47" s="15" t="s">
        <v>76</v>
      </c>
      <c r="D47" s="16"/>
      <c r="E47" s="16">
        <v>20105</v>
      </c>
      <c r="F47" s="16">
        <v>30018</v>
      </c>
      <c r="G47" s="16"/>
      <c r="H47" s="16"/>
      <c r="I47" s="16"/>
      <c r="J47" s="16"/>
      <c r="K47" s="16"/>
      <c r="L47" s="16"/>
      <c r="M47" s="16"/>
      <c r="N47" s="16"/>
      <c r="O47" s="1"/>
      <c r="P47" s="1"/>
      <c r="Q47" s="1"/>
      <c r="R47" s="1"/>
      <c r="S47" s="1"/>
      <c r="T47" s="1"/>
      <c r="U47" s="1" t="s">
        <v>76</v>
      </c>
      <c r="W47">
        <v>0</v>
      </c>
      <c r="X47">
        <f t="shared" si="0"/>
        <v>0</v>
      </c>
    </row>
    <row r="48" spans="1:24" ht="12.75">
      <c r="A48" s="4">
        <f>SUBTOTAL(103,C$15:C48)</f>
        <v>34</v>
      </c>
      <c r="B48" s="4"/>
      <c r="C48" s="15" t="s">
        <v>9</v>
      </c>
      <c r="D48" s="16">
        <v>310162</v>
      </c>
      <c r="E48" s="16">
        <v>270129</v>
      </c>
      <c r="F48" s="16">
        <v>162455</v>
      </c>
      <c r="G48" s="16">
        <v>74558</v>
      </c>
      <c r="H48" s="16">
        <v>36337</v>
      </c>
      <c r="I48" s="16">
        <v>37753</v>
      </c>
      <c r="J48" s="16">
        <v>36844</v>
      </c>
      <c r="K48" s="16">
        <v>33972</v>
      </c>
      <c r="L48" s="16">
        <v>17462</v>
      </c>
      <c r="M48" s="16"/>
      <c r="N48" s="16"/>
      <c r="O48" s="1"/>
      <c r="P48" s="1"/>
      <c r="Q48" s="1"/>
      <c r="R48" s="1"/>
      <c r="S48" s="1"/>
      <c r="T48" s="1"/>
      <c r="U48" s="1" t="s">
        <v>9</v>
      </c>
      <c r="V48">
        <v>0</v>
      </c>
      <c r="X48">
        <f t="shared" si="0"/>
        <v>0</v>
      </c>
    </row>
    <row r="49" spans="1:24" ht="12.75">
      <c r="A49" s="4">
        <f>SUBTOTAL(103,C$15:C49)</f>
        <v>35</v>
      </c>
      <c r="B49" s="4"/>
      <c r="C49" s="15" t="s">
        <v>143</v>
      </c>
      <c r="D49" s="16"/>
      <c r="E49" s="16"/>
      <c r="F49" s="16"/>
      <c r="G49" s="16"/>
      <c r="H49" s="16"/>
      <c r="I49" s="16"/>
      <c r="J49" s="16"/>
      <c r="K49" s="16"/>
      <c r="L49" s="16">
        <v>17659210</v>
      </c>
      <c r="M49" s="16">
        <v>45120058</v>
      </c>
      <c r="N49" s="16"/>
      <c r="O49" s="1"/>
      <c r="P49" s="1"/>
      <c r="Q49" s="1"/>
      <c r="R49" s="1"/>
      <c r="S49" s="1"/>
      <c r="T49" s="1"/>
      <c r="U49" s="1" t="s">
        <v>143</v>
      </c>
      <c r="V49">
        <v>17659210</v>
      </c>
      <c r="W49">
        <v>27460848</v>
      </c>
      <c r="X49">
        <f t="shared" si="0"/>
        <v>45120058</v>
      </c>
    </row>
    <row r="50" spans="1:24" ht="12.75">
      <c r="A50" s="4">
        <f>SUBTOTAL(103,C$15:C50)</f>
        <v>36</v>
      </c>
      <c r="B50" s="4"/>
      <c r="C50" s="15" t="s">
        <v>10</v>
      </c>
      <c r="D50" s="16">
        <v>378071.2</v>
      </c>
      <c r="E50" s="16">
        <v>328381.69</v>
      </c>
      <c r="F50" s="16">
        <v>255137.28</v>
      </c>
      <c r="G50" s="16">
        <v>263862.16</v>
      </c>
      <c r="H50" s="16">
        <v>94293.12000000001</v>
      </c>
      <c r="I50" s="16"/>
      <c r="J50" s="16"/>
      <c r="K50" s="16"/>
      <c r="L50" s="16"/>
      <c r="M50" s="16"/>
      <c r="N50" s="16"/>
      <c r="O50" s="1"/>
      <c r="P50" s="1"/>
      <c r="Q50" s="1"/>
      <c r="R50" s="1"/>
      <c r="S50" s="1"/>
      <c r="T50" s="1"/>
      <c r="U50" s="1" t="s">
        <v>10</v>
      </c>
      <c r="W50">
        <v>0</v>
      </c>
      <c r="X50">
        <f t="shared" si="0"/>
        <v>0</v>
      </c>
    </row>
    <row r="51" spans="1:24" ht="12.75">
      <c r="A51" s="4">
        <f>SUBTOTAL(103,C$15:C51)</f>
        <v>37</v>
      </c>
      <c r="B51" s="4"/>
      <c r="C51" s="15" t="s">
        <v>110</v>
      </c>
      <c r="D51" s="16"/>
      <c r="E51" s="16"/>
      <c r="F51" s="16"/>
      <c r="G51" s="16"/>
      <c r="H51" s="16">
        <v>156623</v>
      </c>
      <c r="I51" s="16">
        <v>180952</v>
      </c>
      <c r="J51" s="16">
        <v>176745</v>
      </c>
      <c r="K51" s="16">
        <v>179609</v>
      </c>
      <c r="L51" s="16">
        <v>379976</v>
      </c>
      <c r="M51" s="16">
        <v>869374</v>
      </c>
      <c r="N51" s="16"/>
      <c r="O51" s="1"/>
      <c r="P51" s="1"/>
      <c r="Q51" s="1"/>
      <c r="R51" s="1"/>
      <c r="S51" s="1"/>
      <c r="T51" s="1"/>
      <c r="U51" s="1" t="s">
        <v>110</v>
      </c>
      <c r="V51">
        <v>288689</v>
      </c>
      <c r="W51">
        <v>580685</v>
      </c>
      <c r="X51">
        <f t="shared" si="0"/>
        <v>869374</v>
      </c>
    </row>
    <row r="52" spans="1:24" ht="12.75">
      <c r="A52" s="4">
        <f>SUBTOTAL(103,C$15:C52)</f>
        <v>38</v>
      </c>
      <c r="B52" s="4"/>
      <c r="C52" s="15" t="s">
        <v>144</v>
      </c>
      <c r="D52" s="16"/>
      <c r="E52" s="16"/>
      <c r="F52" s="16"/>
      <c r="G52" s="16"/>
      <c r="H52" s="16"/>
      <c r="I52" s="16"/>
      <c r="J52" s="16"/>
      <c r="K52" s="16"/>
      <c r="L52" s="16">
        <v>2744798</v>
      </c>
      <c r="M52" s="16">
        <v>7668793.63</v>
      </c>
      <c r="N52" s="16"/>
      <c r="O52" s="1"/>
      <c r="P52" s="1"/>
      <c r="Q52" s="1"/>
      <c r="R52" s="1"/>
      <c r="S52" s="1"/>
      <c r="T52" s="1"/>
      <c r="U52" s="1" t="s">
        <v>144</v>
      </c>
      <c r="V52">
        <v>2744798</v>
      </c>
      <c r="W52">
        <v>4923995.63</v>
      </c>
      <c r="X52">
        <f t="shared" si="0"/>
        <v>7668793.63</v>
      </c>
    </row>
    <row r="53" spans="1:24" ht="12.75">
      <c r="A53" s="4">
        <f>SUBTOTAL(103,C$15:C53)</f>
        <v>39</v>
      </c>
      <c r="B53" s="4"/>
      <c r="C53" s="15" t="s">
        <v>11</v>
      </c>
      <c r="D53" s="16">
        <v>245523</v>
      </c>
      <c r="E53" s="16">
        <v>7590034.35</v>
      </c>
      <c r="F53" s="16">
        <v>7204907</v>
      </c>
      <c r="G53" s="16">
        <v>7388806</v>
      </c>
      <c r="H53" s="16">
        <v>7077255</v>
      </c>
      <c r="I53" s="16">
        <v>6059881</v>
      </c>
      <c r="J53" s="16">
        <v>5698391</v>
      </c>
      <c r="K53" s="16">
        <v>5441679</v>
      </c>
      <c r="L53" s="16"/>
      <c r="M53" s="16"/>
      <c r="N53" s="16"/>
      <c r="O53" s="1"/>
      <c r="P53" s="1"/>
      <c r="Q53" s="1"/>
      <c r="R53" s="1"/>
      <c r="S53" s="1"/>
      <c r="T53" s="1"/>
      <c r="U53" s="1" t="s">
        <v>11</v>
      </c>
      <c r="X53">
        <f t="shared" si="0"/>
        <v>0</v>
      </c>
    </row>
    <row r="54" spans="1:24" ht="12.75">
      <c r="A54" s="4">
        <f>SUBTOTAL(103,C$15:C54)</f>
        <v>40</v>
      </c>
      <c r="B54" s="4"/>
      <c r="C54" s="15" t="s">
        <v>145</v>
      </c>
      <c r="D54" s="16"/>
      <c r="E54" s="16"/>
      <c r="F54" s="16"/>
      <c r="G54" s="16"/>
      <c r="H54" s="16"/>
      <c r="I54" s="16"/>
      <c r="J54" s="16"/>
      <c r="K54" s="16"/>
      <c r="L54" s="16">
        <v>8230356</v>
      </c>
      <c r="M54" s="16">
        <v>21580468</v>
      </c>
      <c r="N54" s="16"/>
      <c r="O54" s="1"/>
      <c r="P54" s="1"/>
      <c r="Q54" s="1"/>
      <c r="R54" s="1"/>
      <c r="S54" s="1"/>
      <c r="T54" s="1"/>
      <c r="U54" s="1" t="s">
        <v>145</v>
      </c>
      <c r="V54">
        <v>7820686</v>
      </c>
      <c r="W54">
        <v>13759782</v>
      </c>
      <c r="X54">
        <f t="shared" si="0"/>
        <v>21580468</v>
      </c>
    </row>
    <row r="55" spans="1:24" ht="12.75">
      <c r="A55" s="4">
        <f>SUBTOTAL(103,C$15:C55)</f>
        <v>41</v>
      </c>
      <c r="B55" s="4"/>
      <c r="C55" s="15" t="s">
        <v>146</v>
      </c>
      <c r="D55" s="16"/>
      <c r="E55" s="16"/>
      <c r="F55" s="16"/>
      <c r="G55" s="16"/>
      <c r="H55" s="16"/>
      <c r="I55" s="16"/>
      <c r="J55" s="16"/>
      <c r="K55" s="16"/>
      <c r="L55" s="16">
        <v>24074803</v>
      </c>
      <c r="M55" s="16">
        <v>67162469</v>
      </c>
      <c r="N55" s="16"/>
      <c r="O55" s="1"/>
      <c r="P55" s="1"/>
      <c r="Q55" s="1"/>
      <c r="R55" s="1"/>
      <c r="S55" s="1"/>
      <c r="T55" s="1"/>
      <c r="U55" s="1" t="s">
        <v>146</v>
      </c>
      <c r="V55">
        <v>21625249</v>
      </c>
      <c r="W55">
        <v>45537220</v>
      </c>
      <c r="X55">
        <f t="shared" si="0"/>
        <v>67162469</v>
      </c>
    </row>
    <row r="56" spans="1:24" ht="12.75">
      <c r="A56" s="4">
        <f>SUBTOTAL(103,C$15:C56)</f>
        <v>42</v>
      </c>
      <c r="B56" s="4"/>
      <c r="C56" s="15" t="s">
        <v>147</v>
      </c>
      <c r="D56" s="16"/>
      <c r="E56" s="16"/>
      <c r="F56" s="16"/>
      <c r="G56" s="16"/>
      <c r="H56" s="16"/>
      <c r="I56" s="16"/>
      <c r="J56" s="16"/>
      <c r="K56" s="16"/>
      <c r="L56" s="16">
        <v>95508</v>
      </c>
      <c r="M56" s="16">
        <v>289673</v>
      </c>
      <c r="N56" s="16"/>
      <c r="O56" s="1"/>
      <c r="P56" s="1"/>
      <c r="Q56" s="1"/>
      <c r="R56" s="1"/>
      <c r="S56" s="1"/>
      <c r="T56" s="1"/>
      <c r="U56" s="1" t="s">
        <v>147</v>
      </c>
      <c r="V56">
        <v>95508</v>
      </c>
      <c r="W56">
        <v>194165</v>
      </c>
      <c r="X56">
        <f t="shared" si="0"/>
        <v>289673</v>
      </c>
    </row>
    <row r="57" spans="1:24" ht="12.75">
      <c r="A57" s="4">
        <f>SUBTOTAL(103,C$15:C57)</f>
        <v>43</v>
      </c>
      <c r="B57" s="4"/>
      <c r="C57" s="15" t="s">
        <v>206</v>
      </c>
      <c r="D57" s="16"/>
      <c r="E57" s="16"/>
      <c r="F57" s="16"/>
      <c r="G57" s="16"/>
      <c r="H57" s="16"/>
      <c r="I57" s="16"/>
      <c r="J57" s="16"/>
      <c r="K57" s="16"/>
      <c r="L57" s="16"/>
      <c r="M57" s="16">
        <v>3088060.2399999998</v>
      </c>
      <c r="N57" s="16"/>
      <c r="O57" s="1"/>
      <c r="P57" s="1"/>
      <c r="Q57" s="1"/>
      <c r="R57" s="1"/>
      <c r="S57" s="1"/>
      <c r="T57" s="1"/>
      <c r="U57" s="1" t="s">
        <v>206</v>
      </c>
      <c r="W57">
        <v>3088060.2399999998</v>
      </c>
      <c r="X57">
        <f t="shared" si="0"/>
        <v>3088060.2399999998</v>
      </c>
    </row>
    <row r="58" spans="1:24" ht="12.75">
      <c r="A58" s="4">
        <f>SUBTOTAL(103,C$15:C58)</f>
        <v>44</v>
      </c>
      <c r="B58" s="4"/>
      <c r="C58" s="15" t="s">
        <v>12</v>
      </c>
      <c r="D58" s="16">
        <v>387377.93</v>
      </c>
      <c r="E58" s="16">
        <v>514021.24</v>
      </c>
      <c r="F58" s="16">
        <v>470807</v>
      </c>
      <c r="G58" s="16">
        <v>405034</v>
      </c>
      <c r="H58" s="16">
        <v>389796.10050000006</v>
      </c>
      <c r="I58" s="16">
        <v>380400</v>
      </c>
      <c r="J58" s="16">
        <v>372394</v>
      </c>
      <c r="K58" s="16">
        <v>364763</v>
      </c>
      <c r="L58" s="16">
        <v>1908818</v>
      </c>
      <c r="M58" s="16">
        <v>4920622</v>
      </c>
      <c r="N58" s="16"/>
      <c r="O58" s="1"/>
      <c r="P58" s="1"/>
      <c r="Q58" s="1"/>
      <c r="R58" s="1"/>
      <c r="S58" s="1"/>
      <c r="T58" s="1"/>
      <c r="U58" s="1" t="s">
        <v>12</v>
      </c>
      <c r="V58">
        <v>1653554</v>
      </c>
      <c r="W58">
        <v>3267068</v>
      </c>
      <c r="X58">
        <f t="shared" si="0"/>
        <v>4920622</v>
      </c>
    </row>
    <row r="59" spans="1:24" ht="12.75">
      <c r="A59" s="4">
        <f>SUBTOTAL(103,C$15:C59)</f>
        <v>45</v>
      </c>
      <c r="B59" s="4"/>
      <c r="C59" s="15" t="s">
        <v>128</v>
      </c>
      <c r="D59" s="16"/>
      <c r="E59" s="16"/>
      <c r="F59" s="16"/>
      <c r="G59" s="16"/>
      <c r="H59" s="16"/>
      <c r="I59" s="16"/>
      <c r="J59" s="16">
        <v>8561</v>
      </c>
      <c r="K59" s="16">
        <v>145743</v>
      </c>
      <c r="L59" s="16">
        <v>325500</v>
      </c>
      <c r="M59" s="16">
        <v>709208</v>
      </c>
      <c r="N59" s="16"/>
      <c r="O59" s="1"/>
      <c r="P59" s="1"/>
      <c r="Q59" s="1"/>
      <c r="R59" s="1"/>
      <c r="S59" s="1"/>
      <c r="T59" s="1"/>
      <c r="U59" s="1" t="s">
        <v>128</v>
      </c>
      <c r="V59">
        <v>74220</v>
      </c>
      <c r="W59">
        <v>634988</v>
      </c>
      <c r="X59">
        <f t="shared" si="0"/>
        <v>709208</v>
      </c>
    </row>
    <row r="60" spans="1:24" ht="12.75">
      <c r="A60" s="4">
        <f>SUBTOTAL(103,C$15:C60)</f>
        <v>46</v>
      </c>
      <c r="B60" s="4"/>
      <c r="C60" s="15" t="s">
        <v>89</v>
      </c>
      <c r="D60" s="16">
        <v>2301102</v>
      </c>
      <c r="E60" s="16">
        <v>1808045</v>
      </c>
      <c r="F60" s="16">
        <v>1600552</v>
      </c>
      <c r="G60" s="16">
        <v>1353357</v>
      </c>
      <c r="H60" s="16">
        <v>1021278</v>
      </c>
      <c r="I60" s="16">
        <v>703456</v>
      </c>
      <c r="J60" s="16">
        <v>387882</v>
      </c>
      <c r="K60" s="16">
        <v>327916</v>
      </c>
      <c r="L60" s="16">
        <v>8028001.29</v>
      </c>
      <c r="M60" s="16">
        <v>22326602.293</v>
      </c>
      <c r="N60" s="16"/>
      <c r="O60" s="1"/>
      <c r="P60" s="1"/>
      <c r="Q60" s="1"/>
      <c r="R60" s="1"/>
      <c r="S60" s="1"/>
      <c r="T60" s="1"/>
      <c r="U60" s="1" t="s">
        <v>89</v>
      </c>
      <c r="V60">
        <v>7792702.29</v>
      </c>
      <c r="W60">
        <v>14533900.003</v>
      </c>
      <c r="X60">
        <f t="shared" si="0"/>
        <v>22326602.293</v>
      </c>
    </row>
    <row r="61" spans="1:24" ht="12.75">
      <c r="A61" s="4">
        <f>SUBTOTAL(103,C$15:C61)</f>
        <v>47</v>
      </c>
      <c r="B61" s="4"/>
      <c r="C61" s="15" t="s">
        <v>13</v>
      </c>
      <c r="D61" s="16">
        <v>54769</v>
      </c>
      <c r="E61" s="16">
        <v>333537</v>
      </c>
      <c r="F61" s="16">
        <v>345821</v>
      </c>
      <c r="G61" s="16">
        <v>359388</v>
      </c>
      <c r="H61" s="16">
        <v>352395</v>
      </c>
      <c r="I61" s="16">
        <v>335503</v>
      </c>
      <c r="J61" s="16">
        <v>303058</v>
      </c>
      <c r="K61" s="16">
        <v>72302</v>
      </c>
      <c r="L61" s="16">
        <v>6196684</v>
      </c>
      <c r="M61" s="16">
        <v>16966668</v>
      </c>
      <c r="N61" s="16"/>
      <c r="O61" s="1"/>
      <c r="P61" s="1"/>
      <c r="Q61" s="1"/>
      <c r="R61" s="1"/>
      <c r="S61" s="1"/>
      <c r="T61" s="1"/>
      <c r="U61" s="1" t="s">
        <v>13</v>
      </c>
      <c r="V61">
        <v>6167200</v>
      </c>
      <c r="W61">
        <v>10799468</v>
      </c>
      <c r="X61">
        <f t="shared" si="0"/>
        <v>16966668</v>
      </c>
    </row>
    <row r="62" spans="1:24" ht="12.75">
      <c r="A62" s="4">
        <f>SUBTOTAL(103,C$15:C62)</f>
        <v>48</v>
      </c>
      <c r="B62" s="4"/>
      <c r="C62" s="15" t="s">
        <v>148</v>
      </c>
      <c r="D62" s="16"/>
      <c r="E62" s="16"/>
      <c r="F62" s="16"/>
      <c r="G62" s="16"/>
      <c r="H62" s="16"/>
      <c r="I62" s="16"/>
      <c r="J62" s="16"/>
      <c r="K62" s="16"/>
      <c r="L62" s="16">
        <v>148612</v>
      </c>
      <c r="M62" s="16">
        <v>485397</v>
      </c>
      <c r="N62" s="16"/>
      <c r="O62" s="1"/>
      <c r="P62" s="1"/>
      <c r="Q62" s="1"/>
      <c r="R62" s="1"/>
      <c r="S62" s="1"/>
      <c r="T62" s="1"/>
      <c r="U62" s="1" t="s">
        <v>148</v>
      </c>
      <c r="V62">
        <v>148612</v>
      </c>
      <c r="W62">
        <v>336785</v>
      </c>
      <c r="X62">
        <f t="shared" si="0"/>
        <v>485397</v>
      </c>
    </row>
    <row r="63" spans="1:24" ht="12.75">
      <c r="A63" s="4">
        <f>SUBTOTAL(103,C$15:C63)</f>
        <v>49</v>
      </c>
      <c r="B63" s="4"/>
      <c r="C63" s="15" t="s">
        <v>14</v>
      </c>
      <c r="D63" s="16">
        <v>37664.8</v>
      </c>
      <c r="E63" s="16">
        <v>41222.3</v>
      </c>
      <c r="F63" s="16">
        <v>46987.6</v>
      </c>
      <c r="G63" s="16">
        <v>43580</v>
      </c>
      <c r="H63" s="16">
        <v>50149.799999999996</v>
      </c>
      <c r="I63" s="16">
        <v>2656</v>
      </c>
      <c r="J63" s="16"/>
      <c r="K63" s="16"/>
      <c r="L63" s="16"/>
      <c r="M63" s="16"/>
      <c r="N63" s="16"/>
      <c r="O63" s="1"/>
      <c r="P63" s="1"/>
      <c r="Q63" s="1"/>
      <c r="R63" s="1"/>
      <c r="S63" s="1"/>
      <c r="T63" s="1"/>
      <c r="U63" s="1" t="s">
        <v>14</v>
      </c>
      <c r="W63">
        <v>0</v>
      </c>
      <c r="X63">
        <f t="shared" si="0"/>
        <v>0</v>
      </c>
    </row>
    <row r="64" spans="1:24" ht="12.75">
      <c r="A64" s="4">
        <f>SUBTOTAL(103,C$15:C64)</f>
        <v>50</v>
      </c>
      <c r="B64" s="4"/>
      <c r="C64" s="15" t="s">
        <v>149</v>
      </c>
      <c r="D64" s="16"/>
      <c r="E64" s="16"/>
      <c r="F64" s="16"/>
      <c r="G64" s="16"/>
      <c r="H64" s="16"/>
      <c r="I64" s="16"/>
      <c r="J64" s="16"/>
      <c r="K64" s="16"/>
      <c r="L64" s="16">
        <v>1078668.8</v>
      </c>
      <c r="M64" s="16">
        <v>3352356.55</v>
      </c>
      <c r="N64" s="16"/>
      <c r="O64" s="1"/>
      <c r="P64" s="1"/>
      <c r="Q64" s="1"/>
      <c r="R64" s="1"/>
      <c r="S64" s="1"/>
      <c r="T64" s="1"/>
      <c r="U64" s="1" t="s">
        <v>149</v>
      </c>
      <c r="V64">
        <v>1078668.8</v>
      </c>
      <c r="W64">
        <v>2273687.75</v>
      </c>
      <c r="X64">
        <f t="shared" si="0"/>
        <v>3352356.55</v>
      </c>
    </row>
    <row r="65" spans="1:24" ht="12.75">
      <c r="A65" s="4">
        <f>SUBTOTAL(103,C$15:C65)</f>
        <v>51</v>
      </c>
      <c r="B65" s="4"/>
      <c r="C65" s="15" t="s">
        <v>88</v>
      </c>
      <c r="D65" s="16">
        <v>12381.22</v>
      </c>
      <c r="E65" s="16">
        <v>33893.43</v>
      </c>
      <c r="F65" s="16">
        <v>50302.84</v>
      </c>
      <c r="G65" s="16">
        <v>149060.5</v>
      </c>
      <c r="H65" s="16">
        <v>82779</v>
      </c>
      <c r="I65" s="16">
        <v>77395</v>
      </c>
      <c r="J65" s="16">
        <v>27598</v>
      </c>
      <c r="K65" s="16"/>
      <c r="L65" s="16">
        <v>12161600.069999998</v>
      </c>
      <c r="M65" s="16">
        <v>32951011.049999997</v>
      </c>
      <c r="N65" s="16"/>
      <c r="O65" s="1"/>
      <c r="P65" s="1"/>
      <c r="Q65" s="1"/>
      <c r="R65" s="1"/>
      <c r="S65" s="1"/>
      <c r="T65" s="1"/>
      <c r="U65" s="1" t="s">
        <v>88</v>
      </c>
      <c r="V65">
        <v>12105314.69</v>
      </c>
      <c r="W65">
        <v>20845696.36</v>
      </c>
      <c r="X65">
        <f t="shared" si="0"/>
        <v>32951011.049999997</v>
      </c>
    </row>
    <row r="66" spans="1:24" ht="12.75">
      <c r="A66" s="4">
        <f>SUBTOTAL(103,C$15:C66)</f>
        <v>52</v>
      </c>
      <c r="B66" s="4"/>
      <c r="C66" s="15" t="s">
        <v>15</v>
      </c>
      <c r="D66" s="16">
        <v>660577.93</v>
      </c>
      <c r="E66" s="16">
        <v>525861.75</v>
      </c>
      <c r="F66" s="16">
        <v>524912.25</v>
      </c>
      <c r="G66" s="16">
        <v>563183.75</v>
      </c>
      <c r="H66" s="16">
        <v>525620.5</v>
      </c>
      <c r="I66" s="16">
        <v>545782.5</v>
      </c>
      <c r="J66" s="16">
        <v>595133</v>
      </c>
      <c r="K66" s="16">
        <v>626216</v>
      </c>
      <c r="L66" s="16">
        <v>519323.5</v>
      </c>
      <c r="M66" s="16">
        <v>97848</v>
      </c>
      <c r="N66" s="16"/>
      <c r="O66" s="1"/>
      <c r="P66" s="1"/>
      <c r="Q66" s="1"/>
      <c r="R66" s="1"/>
      <c r="S66" s="1"/>
      <c r="T66" s="1"/>
      <c r="U66" s="1" t="s">
        <v>15</v>
      </c>
      <c r="V66">
        <v>97848</v>
      </c>
      <c r="W66">
        <v>0</v>
      </c>
      <c r="X66">
        <f t="shared" si="0"/>
        <v>97848</v>
      </c>
    </row>
    <row r="67" spans="1:24" ht="12.75">
      <c r="A67" s="4">
        <f>SUBTOTAL(103,C$15:C67)</f>
        <v>53</v>
      </c>
      <c r="B67" s="4"/>
      <c r="C67" s="15" t="s">
        <v>82</v>
      </c>
      <c r="D67" s="16"/>
      <c r="E67" s="16"/>
      <c r="F67" s="16">
        <v>170347.3</v>
      </c>
      <c r="G67" s="16">
        <v>314139.49</v>
      </c>
      <c r="H67" s="16"/>
      <c r="I67" s="16"/>
      <c r="J67" s="16"/>
      <c r="K67" s="16"/>
      <c r="L67" s="16"/>
      <c r="M67" s="16"/>
      <c r="N67" s="16"/>
      <c r="O67" s="1"/>
      <c r="P67" s="1"/>
      <c r="Q67" s="1"/>
      <c r="R67" s="1"/>
      <c r="S67" s="1"/>
      <c r="T67" s="1"/>
      <c r="U67" s="1" t="s">
        <v>82</v>
      </c>
      <c r="X67">
        <f t="shared" si="0"/>
        <v>0</v>
      </c>
    </row>
    <row r="68" spans="1:24" ht="12.75">
      <c r="A68" s="4">
        <f>SUBTOTAL(103,C$15:C68)</f>
        <v>54</v>
      </c>
      <c r="B68" s="4"/>
      <c r="C68" s="15" t="s">
        <v>196</v>
      </c>
      <c r="D68" s="16">
        <v>16794385.93</v>
      </c>
      <c r="E68" s="16">
        <v>54980469.440000005</v>
      </c>
      <c r="F68" s="16">
        <v>60501272.83</v>
      </c>
      <c r="G68" s="16">
        <v>42349717.31999999</v>
      </c>
      <c r="H68" s="16">
        <v>29428919.86</v>
      </c>
      <c r="I68" s="16">
        <v>22475195.36</v>
      </c>
      <c r="J68" s="16">
        <v>25354475.610000003</v>
      </c>
      <c r="K68" s="16">
        <v>26983370.979999997</v>
      </c>
      <c r="L68" s="16">
        <v>865974951.75</v>
      </c>
      <c r="M68" s="16">
        <v>2505577758.8399997</v>
      </c>
      <c r="N68" s="16"/>
      <c r="O68" s="1"/>
      <c r="P68" s="1"/>
      <c r="Q68" s="1"/>
      <c r="R68" s="1"/>
      <c r="S68" s="1"/>
      <c r="T68" s="1"/>
      <c r="U68" s="1" t="s">
        <v>196</v>
      </c>
      <c r="V68">
        <v>845961230.9</v>
      </c>
      <c r="W68">
        <v>1659616527.9399998</v>
      </c>
      <c r="X68">
        <f t="shared" si="0"/>
        <v>2505577758.8399997</v>
      </c>
    </row>
    <row r="69" spans="1:24" ht="12.75">
      <c r="A69" s="4">
        <f>SUBTOTAL(103,C$15:C69)</f>
        <v>55</v>
      </c>
      <c r="B69" s="4"/>
      <c r="C69" s="15" t="s">
        <v>16</v>
      </c>
      <c r="D69" s="16"/>
      <c r="E69" s="16">
        <v>356797.5</v>
      </c>
      <c r="F69" s="16">
        <v>362416.11</v>
      </c>
      <c r="G69" s="16">
        <v>351680.25</v>
      </c>
      <c r="H69" s="16"/>
      <c r="I69" s="16"/>
      <c r="J69" s="16"/>
      <c r="K69" s="16"/>
      <c r="L69" s="16"/>
      <c r="M69" s="16"/>
      <c r="N69" s="16"/>
      <c r="O69" s="1"/>
      <c r="P69" s="1"/>
      <c r="Q69" s="1"/>
      <c r="R69" s="1"/>
      <c r="S69" s="1"/>
      <c r="T69" s="1"/>
      <c r="U69" s="1" t="s">
        <v>16</v>
      </c>
      <c r="W69">
        <v>0</v>
      </c>
      <c r="X69">
        <f t="shared" si="0"/>
        <v>0</v>
      </c>
    </row>
    <row r="70" spans="1:24" ht="12.75">
      <c r="A70" s="4">
        <f>SUBTOTAL(103,C$15:C70)</f>
        <v>56</v>
      </c>
      <c r="B70" s="4"/>
      <c r="C70" s="15" t="s">
        <v>17</v>
      </c>
      <c r="D70" s="16">
        <v>2204932.7</v>
      </c>
      <c r="E70" s="16">
        <v>5084392</v>
      </c>
      <c r="F70" s="16">
        <v>5386172.5</v>
      </c>
      <c r="G70" s="16">
        <v>5090119.92</v>
      </c>
      <c r="H70" s="16">
        <v>4878921.13</v>
      </c>
      <c r="I70" s="16">
        <v>4300232.089999999</v>
      </c>
      <c r="J70" s="16">
        <v>3174399.1000000006</v>
      </c>
      <c r="K70" s="16">
        <v>1946301.7000000002</v>
      </c>
      <c r="L70" s="16">
        <v>19634651.69</v>
      </c>
      <c r="M70" s="16">
        <v>46518768.07000001</v>
      </c>
      <c r="N70" s="16"/>
      <c r="O70" s="1"/>
      <c r="P70" s="1"/>
      <c r="Q70" s="1"/>
      <c r="R70" s="1"/>
      <c r="S70" s="1"/>
      <c r="T70" s="1"/>
      <c r="U70" s="1" t="s">
        <v>17</v>
      </c>
      <c r="V70">
        <v>18501906.51</v>
      </c>
      <c r="W70">
        <v>28016861.560000002</v>
      </c>
      <c r="X70">
        <f t="shared" si="0"/>
        <v>46518768.07000001</v>
      </c>
    </row>
    <row r="71" spans="1:24" ht="12.75">
      <c r="A71" s="4">
        <f>SUBTOTAL(103,C$15:C71)</f>
        <v>57</v>
      </c>
      <c r="B71" s="4"/>
      <c r="C71" s="15" t="s">
        <v>150</v>
      </c>
      <c r="D71" s="16"/>
      <c r="E71" s="16"/>
      <c r="F71" s="16"/>
      <c r="G71" s="16"/>
      <c r="H71" s="16"/>
      <c r="I71" s="16"/>
      <c r="J71" s="16"/>
      <c r="K71" s="16"/>
      <c r="L71" s="16">
        <v>34404270.8</v>
      </c>
      <c r="M71" s="16">
        <v>90247379.8</v>
      </c>
      <c r="N71" s="16"/>
      <c r="O71" s="1"/>
      <c r="P71" s="1"/>
      <c r="Q71" s="1"/>
      <c r="R71" s="1"/>
      <c r="S71" s="1"/>
      <c r="T71" s="1"/>
      <c r="U71" s="1" t="s">
        <v>150</v>
      </c>
      <c r="V71">
        <v>34404270.8</v>
      </c>
      <c r="W71">
        <v>55843109</v>
      </c>
      <c r="X71">
        <f t="shared" si="0"/>
        <v>90247379.8</v>
      </c>
    </row>
    <row r="72" spans="1:24" ht="12.75">
      <c r="A72" s="4">
        <f>SUBTOTAL(103,C$15:C72)</f>
        <v>58</v>
      </c>
      <c r="B72" s="4"/>
      <c r="C72" s="15" t="s">
        <v>18</v>
      </c>
      <c r="D72" s="16">
        <v>239430.84</v>
      </c>
      <c r="E72" s="16">
        <v>332732.73</v>
      </c>
      <c r="F72" s="16">
        <v>302642.74</v>
      </c>
      <c r="G72" s="16">
        <v>290516.88</v>
      </c>
      <c r="H72" s="16">
        <v>267119.16</v>
      </c>
      <c r="I72" s="16">
        <v>97923.91800000003</v>
      </c>
      <c r="J72" s="16">
        <v>100858.18000000001</v>
      </c>
      <c r="K72" s="16">
        <v>106095.86000000002</v>
      </c>
      <c r="L72" s="16">
        <v>7608852.690000001</v>
      </c>
      <c r="M72" s="16">
        <v>21686027.64</v>
      </c>
      <c r="N72" s="16"/>
      <c r="O72" s="1"/>
      <c r="P72" s="1"/>
      <c r="Q72" s="1"/>
      <c r="R72" s="1"/>
      <c r="S72" s="1"/>
      <c r="T72" s="1"/>
      <c r="U72" s="1" t="s">
        <v>18</v>
      </c>
      <c r="V72">
        <v>7540289.290000001</v>
      </c>
      <c r="W72">
        <v>14145738.350000001</v>
      </c>
      <c r="X72">
        <f t="shared" si="0"/>
        <v>21686027.64</v>
      </c>
    </row>
    <row r="73" spans="1:24" ht="12.75">
      <c r="A73" s="4">
        <f>SUBTOTAL(103,C$15:C73)</f>
        <v>59</v>
      </c>
      <c r="B73" s="4"/>
      <c r="C73" s="15" t="s">
        <v>198</v>
      </c>
      <c r="D73" s="16"/>
      <c r="E73" s="16"/>
      <c r="F73" s="16"/>
      <c r="G73" s="16"/>
      <c r="H73" s="16"/>
      <c r="I73" s="16"/>
      <c r="J73" s="16"/>
      <c r="K73" s="16"/>
      <c r="L73" s="16">
        <v>17071</v>
      </c>
      <c r="M73" s="16">
        <v>94044</v>
      </c>
      <c r="N73" s="16"/>
      <c r="O73" s="1"/>
      <c r="P73" s="1"/>
      <c r="Q73" s="1"/>
      <c r="R73" s="1"/>
      <c r="S73" s="1"/>
      <c r="T73" s="1"/>
      <c r="U73" s="1" t="s">
        <v>198</v>
      </c>
      <c r="V73">
        <v>26550</v>
      </c>
      <c r="W73">
        <v>67494</v>
      </c>
      <c r="X73">
        <f t="shared" si="0"/>
        <v>94044</v>
      </c>
    </row>
    <row r="74" spans="1:24" ht="12.75">
      <c r="A74" s="4">
        <f>SUBTOTAL(103,C$15:C74)</f>
        <v>60</v>
      </c>
      <c r="B74" s="4"/>
      <c r="C74" s="15" t="s">
        <v>19</v>
      </c>
      <c r="D74" s="16">
        <v>217859</v>
      </c>
      <c r="E74" s="16">
        <v>354170</v>
      </c>
      <c r="F74" s="16">
        <v>340498</v>
      </c>
      <c r="G74" s="16">
        <v>247688</v>
      </c>
      <c r="H74" s="16">
        <v>728126</v>
      </c>
      <c r="I74" s="16">
        <v>379950</v>
      </c>
      <c r="J74" s="16">
        <v>286503</v>
      </c>
      <c r="K74" s="16">
        <v>279088</v>
      </c>
      <c r="L74" s="16">
        <v>16893032</v>
      </c>
      <c r="M74" s="16">
        <v>46550479</v>
      </c>
      <c r="N74" s="16"/>
      <c r="O74" s="1"/>
      <c r="P74" s="1"/>
      <c r="Q74" s="1"/>
      <c r="R74" s="1"/>
      <c r="S74" s="1"/>
      <c r="T74" s="1"/>
      <c r="U74" s="1" t="s">
        <v>19</v>
      </c>
      <c r="V74">
        <v>16730367</v>
      </c>
      <c r="W74">
        <v>29820112</v>
      </c>
      <c r="X74">
        <f t="shared" si="0"/>
        <v>46550479</v>
      </c>
    </row>
    <row r="75" spans="1:24" ht="12.75">
      <c r="A75" s="4">
        <f>SUBTOTAL(103,C$15:C75)</f>
        <v>61</v>
      </c>
      <c r="B75" s="4"/>
      <c r="C75" s="15" t="s">
        <v>20</v>
      </c>
      <c r="D75" s="16">
        <v>689657.42</v>
      </c>
      <c r="E75" s="16">
        <v>786235.38</v>
      </c>
      <c r="F75" s="16">
        <v>762718.37</v>
      </c>
      <c r="G75" s="16">
        <v>754291.95</v>
      </c>
      <c r="H75" s="16">
        <v>706414.76</v>
      </c>
      <c r="I75" s="16">
        <v>738842.81</v>
      </c>
      <c r="J75" s="16">
        <v>610395.3599999999</v>
      </c>
      <c r="K75" s="16">
        <v>439390.79000000004</v>
      </c>
      <c r="L75" s="16">
        <v>9383111.94</v>
      </c>
      <c r="M75" s="16">
        <v>28631616.310000002</v>
      </c>
      <c r="N75" s="16"/>
      <c r="O75" s="1"/>
      <c r="P75" s="1"/>
      <c r="Q75" s="1"/>
      <c r="R75" s="1"/>
      <c r="S75" s="1"/>
      <c r="T75" s="1"/>
      <c r="U75" s="1" t="s">
        <v>20</v>
      </c>
      <c r="V75">
        <v>9116280.07</v>
      </c>
      <c r="W75">
        <v>19515336.240000002</v>
      </c>
      <c r="X75">
        <f t="shared" si="0"/>
        <v>28631616.310000002</v>
      </c>
    </row>
    <row r="76" spans="1:24" ht="12.75">
      <c r="A76" s="4">
        <f>SUBTOTAL(103,C$15:C76)</f>
        <v>62</v>
      </c>
      <c r="B76" s="4"/>
      <c r="C76" s="15" t="s">
        <v>151</v>
      </c>
      <c r="D76" s="16"/>
      <c r="E76" s="16"/>
      <c r="F76" s="16"/>
      <c r="G76" s="16"/>
      <c r="H76" s="16"/>
      <c r="I76" s="16"/>
      <c r="J76" s="16"/>
      <c r="K76" s="16"/>
      <c r="L76" s="16">
        <v>3775934</v>
      </c>
      <c r="M76" s="16">
        <v>13143449</v>
      </c>
      <c r="N76" s="16"/>
      <c r="O76" s="1"/>
      <c r="P76" s="1"/>
      <c r="Q76" s="1"/>
      <c r="R76" s="1"/>
      <c r="S76" s="1"/>
      <c r="T76" s="1"/>
      <c r="U76" s="1" t="s">
        <v>151</v>
      </c>
      <c r="V76">
        <v>3775934</v>
      </c>
      <c r="W76">
        <v>9367515</v>
      </c>
      <c r="X76">
        <f t="shared" si="0"/>
        <v>13143449</v>
      </c>
    </row>
    <row r="77" spans="1:24" ht="12.75">
      <c r="A77" s="4">
        <f>SUBTOTAL(103,C$15:C77)</f>
        <v>63</v>
      </c>
      <c r="B77" s="4"/>
      <c r="C77" s="15" t="s">
        <v>90</v>
      </c>
      <c r="D77" s="16">
        <v>180003</v>
      </c>
      <c r="E77" s="16">
        <v>215504</v>
      </c>
      <c r="F77" s="16"/>
      <c r="G77" s="16">
        <v>126276.5</v>
      </c>
      <c r="H77" s="16">
        <v>47276.8</v>
      </c>
      <c r="I77" s="16">
        <v>43993.8</v>
      </c>
      <c r="J77" s="16">
        <v>44851.2</v>
      </c>
      <c r="K77" s="16">
        <v>52143.9</v>
      </c>
      <c r="L77" s="16">
        <v>6431034.5</v>
      </c>
      <c r="M77" s="16">
        <v>17841136.5</v>
      </c>
      <c r="N77" s="16"/>
      <c r="O77" s="1"/>
      <c r="P77" s="1"/>
      <c r="Q77" s="1"/>
      <c r="R77" s="1"/>
      <c r="S77" s="1"/>
      <c r="T77" s="1"/>
      <c r="U77" s="1" t="s">
        <v>90</v>
      </c>
      <c r="V77">
        <v>6431034.5</v>
      </c>
      <c r="W77">
        <v>11410102</v>
      </c>
      <c r="X77">
        <f t="shared" si="0"/>
        <v>17841136.5</v>
      </c>
    </row>
    <row r="78" spans="1:24" ht="12.75">
      <c r="A78" s="4">
        <f>SUBTOTAL(103,C$15:C78)</f>
        <v>64</v>
      </c>
      <c r="B78" s="4"/>
      <c r="C78" s="15" t="s">
        <v>21</v>
      </c>
      <c r="D78" s="16">
        <v>245581.17</v>
      </c>
      <c r="E78" s="16">
        <v>460485.31</v>
      </c>
      <c r="F78" s="16">
        <v>315558.85</v>
      </c>
      <c r="G78" s="16">
        <v>237903.27</v>
      </c>
      <c r="H78" s="16">
        <v>416113.95</v>
      </c>
      <c r="I78" s="16">
        <v>459369.98</v>
      </c>
      <c r="J78" s="16">
        <v>386544.33999999997</v>
      </c>
      <c r="K78" s="16">
        <v>236029.9</v>
      </c>
      <c r="L78" s="16">
        <v>7277332.22</v>
      </c>
      <c r="M78" s="16">
        <v>20441843.77</v>
      </c>
      <c r="N78" s="16"/>
      <c r="O78" s="1"/>
      <c r="P78" s="1"/>
      <c r="Q78" s="1"/>
      <c r="R78" s="1"/>
      <c r="S78" s="1"/>
      <c r="T78" s="1"/>
      <c r="U78" s="1" t="s">
        <v>21</v>
      </c>
      <c r="V78">
        <v>7277332.22</v>
      </c>
      <c r="W78">
        <v>13164511.55</v>
      </c>
      <c r="X78">
        <f t="shared" si="0"/>
        <v>20441843.77</v>
      </c>
    </row>
    <row r="79" spans="1:24" ht="12.75">
      <c r="A79" s="4">
        <f>SUBTOTAL(103,C$15:C79)</f>
        <v>65</v>
      </c>
      <c r="B79" s="4"/>
      <c r="C79" s="15" t="s">
        <v>103</v>
      </c>
      <c r="D79" s="16">
        <v>315770</v>
      </c>
      <c r="E79" s="16"/>
      <c r="F79" s="16"/>
      <c r="G79" s="16"/>
      <c r="H79" s="16"/>
      <c r="I79" s="16"/>
      <c r="J79" s="16"/>
      <c r="K79" s="16"/>
      <c r="L79" s="16"/>
      <c r="M79" s="16"/>
      <c r="N79" s="16"/>
      <c r="O79" s="1"/>
      <c r="P79" s="1"/>
      <c r="Q79" s="1"/>
      <c r="R79" s="1"/>
      <c r="S79" s="1"/>
      <c r="T79" s="1"/>
      <c r="U79" s="1" t="s">
        <v>103</v>
      </c>
      <c r="X79">
        <f t="shared" si="0"/>
        <v>0</v>
      </c>
    </row>
    <row r="80" spans="1:24" ht="12.75">
      <c r="A80" s="4">
        <f>SUBTOTAL(103,C$15:C80)</f>
        <v>66</v>
      </c>
      <c r="B80" s="4"/>
      <c r="C80" s="15" t="s">
        <v>22</v>
      </c>
      <c r="D80" s="16">
        <v>2247005.002</v>
      </c>
      <c r="E80" s="16">
        <v>3579278</v>
      </c>
      <c r="F80" s="16">
        <v>3741802</v>
      </c>
      <c r="G80" s="16">
        <v>3601197</v>
      </c>
      <c r="H80" s="16">
        <v>3456658</v>
      </c>
      <c r="I80" s="16">
        <v>3280443</v>
      </c>
      <c r="J80" s="16"/>
      <c r="K80" s="16"/>
      <c r="L80" s="16"/>
      <c r="M80" s="16"/>
      <c r="N80" s="16"/>
      <c r="O80" s="1"/>
      <c r="P80" s="1"/>
      <c r="Q80" s="1"/>
      <c r="R80" s="1"/>
      <c r="S80" s="1"/>
      <c r="T80" s="1"/>
      <c r="U80" s="1" t="s">
        <v>22</v>
      </c>
      <c r="X80">
        <f aca="true" t="shared" si="1" ref="X80:X143">W80+V80</f>
        <v>0</v>
      </c>
    </row>
    <row r="81" spans="1:24" ht="12.75">
      <c r="A81" s="4">
        <f>SUBTOTAL(103,C$15:C81)</f>
        <v>67</v>
      </c>
      <c r="B81" s="4"/>
      <c r="C81" s="15" t="s">
        <v>23</v>
      </c>
      <c r="D81" s="16">
        <v>876660.66</v>
      </c>
      <c r="E81" s="16">
        <v>1395709.71</v>
      </c>
      <c r="F81" s="16">
        <v>1348991.51</v>
      </c>
      <c r="G81" s="16">
        <v>1243185.58</v>
      </c>
      <c r="H81" s="16">
        <v>1204408.03</v>
      </c>
      <c r="I81" s="16">
        <v>1137375.3</v>
      </c>
      <c r="J81" s="16">
        <v>1066094.3800000001</v>
      </c>
      <c r="K81" s="16">
        <v>1157971.37</v>
      </c>
      <c r="L81" s="16">
        <v>9215089.78</v>
      </c>
      <c r="M81" s="16">
        <v>23785062.75</v>
      </c>
      <c r="N81" s="16"/>
      <c r="O81" s="1"/>
      <c r="P81" s="1"/>
      <c r="Q81" s="1"/>
      <c r="R81" s="1"/>
      <c r="S81" s="1"/>
      <c r="T81" s="1"/>
      <c r="U81" s="1" t="s">
        <v>23</v>
      </c>
      <c r="V81">
        <v>8493474.799999999</v>
      </c>
      <c r="W81">
        <v>15291587.950000001</v>
      </c>
      <c r="X81">
        <f t="shared" si="1"/>
        <v>23785062.75</v>
      </c>
    </row>
    <row r="82" spans="1:24" ht="12.75">
      <c r="A82" s="4">
        <f>SUBTOTAL(103,C$15:C82)</f>
        <v>68</v>
      </c>
      <c r="B82" s="4"/>
      <c r="C82" s="15" t="s">
        <v>91</v>
      </c>
      <c r="D82" s="16">
        <v>92249.6</v>
      </c>
      <c r="E82" s="16">
        <v>134093</v>
      </c>
      <c r="F82" s="16">
        <v>107093</v>
      </c>
      <c r="G82" s="16">
        <v>105126.3</v>
      </c>
      <c r="H82" s="16">
        <v>71518</v>
      </c>
      <c r="I82" s="16">
        <v>42220.3</v>
      </c>
      <c r="J82" s="16"/>
      <c r="K82" s="16"/>
      <c r="L82" s="16">
        <v>7883092</v>
      </c>
      <c r="M82" s="16">
        <v>22344210.2</v>
      </c>
      <c r="N82" s="16"/>
      <c r="O82" s="1"/>
      <c r="P82" s="1"/>
      <c r="Q82" s="1"/>
      <c r="R82" s="1"/>
      <c r="S82" s="1"/>
      <c r="T82" s="1"/>
      <c r="U82" s="1" t="s">
        <v>91</v>
      </c>
      <c r="V82">
        <v>7883092</v>
      </c>
      <c r="W82">
        <v>14461118.2</v>
      </c>
      <c r="X82">
        <f t="shared" si="1"/>
        <v>22344210.2</v>
      </c>
    </row>
    <row r="83" spans="1:24" ht="12.75">
      <c r="A83" s="4">
        <f>SUBTOTAL(103,C$15:C83)</f>
        <v>69</v>
      </c>
      <c r="B83" s="4"/>
      <c r="C83" s="15" t="s">
        <v>152</v>
      </c>
      <c r="D83" s="16"/>
      <c r="E83" s="16"/>
      <c r="F83" s="16"/>
      <c r="G83" s="16"/>
      <c r="H83" s="16"/>
      <c r="I83" s="16"/>
      <c r="J83" s="16"/>
      <c r="K83" s="16"/>
      <c r="L83" s="16">
        <v>7964836.699999999</v>
      </c>
      <c r="M83" s="16">
        <v>20584538.15</v>
      </c>
      <c r="N83" s="16"/>
      <c r="O83" s="1"/>
      <c r="P83" s="1"/>
      <c r="Q83" s="1"/>
      <c r="R83" s="1"/>
      <c r="S83" s="1"/>
      <c r="T83" s="1"/>
      <c r="U83" s="1" t="s">
        <v>152</v>
      </c>
      <c r="V83">
        <v>7964836.699999999</v>
      </c>
      <c r="W83">
        <v>12619701.45</v>
      </c>
      <c r="X83">
        <f t="shared" si="1"/>
        <v>20584538.15</v>
      </c>
    </row>
    <row r="84" spans="1:24" ht="12.75">
      <c r="A84" s="4">
        <f>SUBTOTAL(103,C$15:C84)</f>
        <v>70</v>
      </c>
      <c r="B84" s="4"/>
      <c r="C84" s="15" t="s">
        <v>104</v>
      </c>
      <c r="D84" s="16">
        <v>41001</v>
      </c>
      <c r="E84" s="16"/>
      <c r="F84" s="16"/>
      <c r="G84" s="16">
        <v>201170</v>
      </c>
      <c r="H84" s="16"/>
      <c r="I84" s="16"/>
      <c r="J84" s="16"/>
      <c r="K84" s="16"/>
      <c r="L84" s="16">
        <v>5536227</v>
      </c>
      <c r="M84" s="16">
        <v>17969535</v>
      </c>
      <c r="N84" s="16"/>
      <c r="O84" s="1"/>
      <c r="P84" s="1"/>
      <c r="Q84" s="1"/>
      <c r="R84" s="1"/>
      <c r="S84" s="1"/>
      <c r="T84" s="1"/>
      <c r="U84" s="1" t="s">
        <v>104</v>
      </c>
      <c r="V84">
        <v>5536227</v>
      </c>
      <c r="W84">
        <v>12433308</v>
      </c>
      <c r="X84">
        <f t="shared" si="1"/>
        <v>17969535</v>
      </c>
    </row>
    <row r="85" spans="1:24" ht="12.75">
      <c r="A85" s="4">
        <f>SUBTOTAL(103,C$15:C85)</f>
        <v>71</v>
      </c>
      <c r="B85" s="4"/>
      <c r="C85" s="15" t="s">
        <v>24</v>
      </c>
      <c r="D85" s="16">
        <v>986952</v>
      </c>
      <c r="E85" s="16">
        <v>1627158</v>
      </c>
      <c r="F85" s="16">
        <v>2167332</v>
      </c>
      <c r="G85" s="16">
        <v>2160677</v>
      </c>
      <c r="H85" s="16">
        <v>2162216</v>
      </c>
      <c r="I85" s="16">
        <v>2099549</v>
      </c>
      <c r="J85" s="16">
        <v>1678562</v>
      </c>
      <c r="K85" s="16">
        <v>805372</v>
      </c>
      <c r="L85" s="16">
        <v>14673609</v>
      </c>
      <c r="M85" s="16">
        <v>42519987</v>
      </c>
      <c r="N85" s="16"/>
      <c r="O85" s="1"/>
      <c r="P85" s="1"/>
      <c r="Q85" s="1"/>
      <c r="R85" s="1"/>
      <c r="S85" s="1"/>
      <c r="T85" s="1"/>
      <c r="U85" s="1" t="s">
        <v>24</v>
      </c>
      <c r="V85">
        <v>14673609</v>
      </c>
      <c r="W85">
        <v>27846378</v>
      </c>
      <c r="X85">
        <f t="shared" si="1"/>
        <v>42519987</v>
      </c>
    </row>
    <row r="86" spans="1:24" ht="12.75">
      <c r="A86" s="4">
        <f>SUBTOTAL(103,C$15:C86)</f>
        <v>72</v>
      </c>
      <c r="B86" s="4"/>
      <c r="C86" s="15" t="s">
        <v>92</v>
      </c>
      <c r="D86" s="16">
        <v>21890</v>
      </c>
      <c r="E86" s="16">
        <v>92848</v>
      </c>
      <c r="F86" s="16">
        <v>58504</v>
      </c>
      <c r="G86" s="16">
        <v>35712</v>
      </c>
      <c r="H86" s="16">
        <v>32007</v>
      </c>
      <c r="I86" s="16">
        <v>35473</v>
      </c>
      <c r="J86" s="16">
        <v>42896</v>
      </c>
      <c r="K86" s="16"/>
      <c r="L86" s="16">
        <v>6153038</v>
      </c>
      <c r="M86" s="16">
        <v>18124202</v>
      </c>
      <c r="N86" s="16"/>
      <c r="O86" s="1"/>
      <c r="P86" s="1"/>
      <c r="Q86" s="1"/>
      <c r="R86" s="1"/>
      <c r="S86" s="1"/>
      <c r="T86" s="1"/>
      <c r="U86" s="1" t="s">
        <v>92</v>
      </c>
      <c r="V86">
        <v>6153038</v>
      </c>
      <c r="W86">
        <v>11971164</v>
      </c>
      <c r="X86">
        <f t="shared" si="1"/>
        <v>18124202</v>
      </c>
    </row>
    <row r="87" spans="1:24" ht="12.75">
      <c r="A87" s="4">
        <f>SUBTOTAL(103,C$15:C87)</f>
        <v>73</v>
      </c>
      <c r="B87" s="4"/>
      <c r="C87" s="15" t="s">
        <v>105</v>
      </c>
      <c r="D87" s="16">
        <v>4020358</v>
      </c>
      <c r="E87" s="16"/>
      <c r="F87" s="16"/>
      <c r="G87" s="16"/>
      <c r="H87" s="16"/>
      <c r="I87" s="16"/>
      <c r="J87" s="16"/>
      <c r="K87" s="16"/>
      <c r="L87" s="16"/>
      <c r="M87" s="16"/>
      <c r="N87" s="16"/>
      <c r="O87" s="1"/>
      <c r="P87" s="1"/>
      <c r="Q87" s="1"/>
      <c r="R87" s="1"/>
      <c r="S87" s="1"/>
      <c r="T87" s="1"/>
      <c r="U87" s="1" t="s">
        <v>105</v>
      </c>
      <c r="X87">
        <f t="shared" si="1"/>
        <v>0</v>
      </c>
    </row>
    <row r="88" spans="1:24" ht="12.75">
      <c r="A88" s="4">
        <f>SUBTOTAL(103,C$15:C88)</f>
        <v>74</v>
      </c>
      <c r="B88" s="4"/>
      <c r="C88" s="15" t="s">
        <v>25</v>
      </c>
      <c r="D88" s="16">
        <v>227868.66</v>
      </c>
      <c r="E88" s="16">
        <v>382288.11</v>
      </c>
      <c r="F88" s="16">
        <v>447732.46</v>
      </c>
      <c r="G88" s="16">
        <v>666694.17</v>
      </c>
      <c r="H88" s="16">
        <v>589174.3</v>
      </c>
      <c r="I88" s="16">
        <v>667599.28</v>
      </c>
      <c r="J88" s="16">
        <v>709457.9999999999</v>
      </c>
      <c r="K88" s="16">
        <v>720469.1699999999</v>
      </c>
      <c r="L88" s="16">
        <v>12347919.93</v>
      </c>
      <c r="M88" s="16">
        <v>34063014.589999996</v>
      </c>
      <c r="N88" s="16"/>
      <c r="O88" s="1"/>
      <c r="P88" s="1"/>
      <c r="Q88" s="1"/>
      <c r="R88" s="1"/>
      <c r="S88" s="1"/>
      <c r="T88" s="1"/>
      <c r="U88" s="1" t="s">
        <v>25</v>
      </c>
      <c r="V88">
        <v>11927890.19</v>
      </c>
      <c r="W88">
        <v>22135124.4</v>
      </c>
      <c r="X88">
        <f t="shared" si="1"/>
        <v>34063014.589999996</v>
      </c>
    </row>
    <row r="89" spans="1:24" ht="12.75">
      <c r="A89" s="4">
        <f>SUBTOTAL(103,C$15:C89)</f>
        <v>75</v>
      </c>
      <c r="B89" s="4"/>
      <c r="C89" s="15" t="s">
        <v>26</v>
      </c>
      <c r="D89" s="16">
        <v>994574</v>
      </c>
      <c r="E89" s="16">
        <v>1657491</v>
      </c>
      <c r="F89" s="16">
        <v>1780835</v>
      </c>
      <c r="G89" s="16">
        <v>1778741</v>
      </c>
      <c r="H89" s="16">
        <v>1924780</v>
      </c>
      <c r="I89" s="16">
        <v>1485167</v>
      </c>
      <c r="J89" s="16">
        <v>1051085</v>
      </c>
      <c r="K89" s="16">
        <v>343411</v>
      </c>
      <c r="L89" s="16">
        <v>17147667.509999998</v>
      </c>
      <c r="M89" s="16">
        <v>50411703.51</v>
      </c>
      <c r="N89" s="16"/>
      <c r="O89" s="1"/>
      <c r="P89" s="1"/>
      <c r="Q89" s="1"/>
      <c r="R89" s="1"/>
      <c r="S89" s="1"/>
      <c r="T89" s="1"/>
      <c r="U89" s="1" t="s">
        <v>26</v>
      </c>
      <c r="V89">
        <v>16958156.509999998</v>
      </c>
      <c r="W89">
        <v>33453547</v>
      </c>
      <c r="X89">
        <f t="shared" si="1"/>
        <v>50411703.51</v>
      </c>
    </row>
    <row r="90" spans="1:24" ht="12.75">
      <c r="A90" s="4">
        <f>SUBTOTAL(103,C$15:C90)</f>
        <v>76</v>
      </c>
      <c r="B90" s="4"/>
      <c r="C90" s="15" t="s">
        <v>27</v>
      </c>
      <c r="D90" s="16">
        <v>392414</v>
      </c>
      <c r="E90" s="16">
        <v>855368</v>
      </c>
      <c r="F90" s="16">
        <v>1133225</v>
      </c>
      <c r="G90" s="16">
        <v>1181476</v>
      </c>
      <c r="H90" s="16">
        <v>1103694</v>
      </c>
      <c r="I90" s="16">
        <v>926236</v>
      </c>
      <c r="J90" s="16">
        <v>901765</v>
      </c>
      <c r="K90" s="16">
        <v>748028</v>
      </c>
      <c r="L90" s="16">
        <v>5671228</v>
      </c>
      <c r="M90" s="16">
        <v>14009633</v>
      </c>
      <c r="N90" s="16"/>
      <c r="O90" s="1"/>
      <c r="P90" s="1"/>
      <c r="Q90" s="1"/>
      <c r="R90" s="1"/>
      <c r="S90" s="1"/>
      <c r="T90" s="1"/>
      <c r="U90" s="1" t="s">
        <v>27</v>
      </c>
      <c r="V90">
        <v>5342991</v>
      </c>
      <c r="W90">
        <v>8666642</v>
      </c>
      <c r="X90">
        <f t="shared" si="1"/>
        <v>14009633</v>
      </c>
    </row>
    <row r="91" spans="1:24" ht="12.75">
      <c r="A91" s="4">
        <f>SUBTOTAL(103,C$15:C91)</f>
        <v>77</v>
      </c>
      <c r="B91" s="4"/>
      <c r="C91" s="15" t="s">
        <v>28</v>
      </c>
      <c r="D91" s="16">
        <v>130317</v>
      </c>
      <c r="E91" s="16">
        <v>147495</v>
      </c>
      <c r="F91" s="16">
        <v>80631</v>
      </c>
      <c r="G91" s="16">
        <v>52526</v>
      </c>
      <c r="H91" s="16">
        <v>75238</v>
      </c>
      <c r="I91" s="16">
        <v>49217</v>
      </c>
      <c r="J91" s="16">
        <v>22437</v>
      </c>
      <c r="K91" s="16">
        <v>5585</v>
      </c>
      <c r="L91" s="16">
        <v>8069044.47</v>
      </c>
      <c r="M91" s="16">
        <v>21495372.05</v>
      </c>
      <c r="N91" s="16"/>
      <c r="O91" s="1"/>
      <c r="P91" s="1"/>
      <c r="Q91" s="1"/>
      <c r="R91" s="1"/>
      <c r="S91" s="1"/>
      <c r="T91" s="1"/>
      <c r="U91" s="1" t="s">
        <v>28</v>
      </c>
      <c r="V91">
        <v>8069044.47</v>
      </c>
      <c r="W91">
        <v>13426327.580000002</v>
      </c>
      <c r="X91">
        <f t="shared" si="1"/>
        <v>21495372.05</v>
      </c>
    </row>
    <row r="92" spans="1:24" ht="12.75">
      <c r="A92" s="4">
        <f>SUBTOTAL(103,C$15:C92)</f>
        <v>78</v>
      </c>
      <c r="B92" s="4"/>
      <c r="C92" s="15" t="s">
        <v>29</v>
      </c>
      <c r="D92" s="16">
        <v>7682397.829999999</v>
      </c>
      <c r="E92" s="16">
        <v>8275692.740000001</v>
      </c>
      <c r="F92" s="16">
        <v>6994926.7718</v>
      </c>
      <c r="G92" s="16">
        <v>6495732.993500001</v>
      </c>
      <c r="H92" s="16">
        <v>6647873.8675</v>
      </c>
      <c r="I92" s="16">
        <v>6035760.840000001</v>
      </c>
      <c r="J92" s="16">
        <v>5058883.41</v>
      </c>
      <c r="K92" s="16">
        <v>3654498.57</v>
      </c>
      <c r="L92" s="16">
        <v>28725942.560000002</v>
      </c>
      <c r="M92" s="16">
        <v>74192839.9</v>
      </c>
      <c r="N92" s="16"/>
      <c r="O92" s="1"/>
      <c r="P92" s="1"/>
      <c r="Q92" s="1"/>
      <c r="R92" s="1"/>
      <c r="S92" s="1"/>
      <c r="T92" s="1"/>
      <c r="U92" s="1" t="s">
        <v>29</v>
      </c>
      <c r="V92">
        <v>27313702.67</v>
      </c>
      <c r="W92">
        <v>46879137.23</v>
      </c>
      <c r="X92">
        <f t="shared" si="1"/>
        <v>74192839.9</v>
      </c>
    </row>
    <row r="93" spans="1:24" ht="12.75">
      <c r="A93" s="4">
        <f>SUBTOTAL(103,C$15:C93)</f>
        <v>79</v>
      </c>
      <c r="B93" s="4"/>
      <c r="C93" s="15" t="s">
        <v>30</v>
      </c>
      <c r="D93" s="16"/>
      <c r="E93" s="16">
        <v>3338483</v>
      </c>
      <c r="F93" s="16">
        <v>3711333.5</v>
      </c>
      <c r="G93" s="16">
        <v>3344407</v>
      </c>
      <c r="H93" s="16">
        <v>2910837</v>
      </c>
      <c r="I93" s="16">
        <v>2691886</v>
      </c>
      <c r="J93" s="16">
        <v>2543544</v>
      </c>
      <c r="K93" s="16">
        <v>2363754</v>
      </c>
      <c r="L93" s="16">
        <v>42995183</v>
      </c>
      <c r="M93" s="16">
        <v>134616149</v>
      </c>
      <c r="N93" s="16"/>
      <c r="O93" s="1"/>
      <c r="P93" s="1"/>
      <c r="Q93" s="1"/>
      <c r="R93" s="1"/>
      <c r="S93" s="1"/>
      <c r="T93" s="1"/>
      <c r="U93" s="1" t="s">
        <v>30</v>
      </c>
      <c r="V93">
        <v>41716905</v>
      </c>
      <c r="W93">
        <v>92899244</v>
      </c>
      <c r="X93">
        <f t="shared" si="1"/>
        <v>134616149</v>
      </c>
    </row>
    <row r="94" spans="1:24" ht="12.75">
      <c r="A94" s="4">
        <f>SUBTOTAL(103,C$15:C94)</f>
        <v>80</v>
      </c>
      <c r="B94" s="4"/>
      <c r="C94" s="15" t="s">
        <v>153</v>
      </c>
      <c r="D94" s="16"/>
      <c r="E94" s="16"/>
      <c r="F94" s="16"/>
      <c r="G94" s="16"/>
      <c r="H94" s="16"/>
      <c r="I94" s="16"/>
      <c r="J94" s="16"/>
      <c r="K94" s="16"/>
      <c r="L94" s="16">
        <v>760337</v>
      </c>
      <c r="M94" s="16">
        <v>3101427.5</v>
      </c>
      <c r="N94" s="16"/>
      <c r="O94" s="1"/>
      <c r="P94" s="1"/>
      <c r="Q94" s="1"/>
      <c r="R94" s="1"/>
      <c r="S94" s="1"/>
      <c r="T94" s="1"/>
      <c r="U94" s="1" t="s">
        <v>153</v>
      </c>
      <c r="V94">
        <v>637708</v>
      </c>
      <c r="W94">
        <v>2463719.5</v>
      </c>
      <c r="X94">
        <f t="shared" si="1"/>
        <v>3101427.5</v>
      </c>
    </row>
    <row r="95" spans="1:24" ht="12.75">
      <c r="A95" s="4">
        <f>SUBTOTAL(103,C$15:C95)</f>
        <v>81</v>
      </c>
      <c r="B95" s="4"/>
      <c r="C95" s="15" t="s">
        <v>197</v>
      </c>
      <c r="D95" s="16"/>
      <c r="E95" s="16"/>
      <c r="F95" s="16"/>
      <c r="G95" s="16"/>
      <c r="H95" s="16"/>
      <c r="I95" s="16"/>
      <c r="J95" s="16"/>
      <c r="K95" s="16"/>
      <c r="L95" s="16">
        <v>1831428.57</v>
      </c>
      <c r="M95" s="16">
        <v>6464064.96</v>
      </c>
      <c r="N95" s="16"/>
      <c r="O95" s="1"/>
      <c r="P95" s="1"/>
      <c r="Q95" s="1"/>
      <c r="R95" s="1"/>
      <c r="S95" s="1"/>
      <c r="T95" s="1"/>
      <c r="U95" s="1" t="s">
        <v>197</v>
      </c>
      <c r="V95">
        <v>1831428.57</v>
      </c>
      <c r="W95">
        <v>4632636.39</v>
      </c>
      <c r="X95">
        <f t="shared" si="1"/>
        <v>6464064.96</v>
      </c>
    </row>
    <row r="96" spans="1:24" ht="12.75">
      <c r="A96" s="4">
        <f>SUBTOTAL(103,C$15:C96)</f>
        <v>82</v>
      </c>
      <c r="B96" s="4"/>
      <c r="C96" s="15" t="s">
        <v>154</v>
      </c>
      <c r="D96" s="16"/>
      <c r="E96" s="16"/>
      <c r="F96" s="16"/>
      <c r="G96" s="16"/>
      <c r="H96" s="16"/>
      <c r="I96" s="16"/>
      <c r="J96" s="16"/>
      <c r="K96" s="16"/>
      <c r="L96" s="16">
        <v>1171621</v>
      </c>
      <c r="M96" s="16">
        <v>3065710.7800000003</v>
      </c>
      <c r="N96" s="16"/>
      <c r="O96" s="1"/>
      <c r="P96" s="1"/>
      <c r="Q96" s="1"/>
      <c r="R96" s="1"/>
      <c r="S96" s="1"/>
      <c r="T96" s="1"/>
      <c r="U96" s="1" t="s">
        <v>154</v>
      </c>
      <c r="V96">
        <v>1171621</v>
      </c>
      <c r="W96">
        <v>1894089.78</v>
      </c>
      <c r="X96">
        <f t="shared" si="1"/>
        <v>3065710.7800000003</v>
      </c>
    </row>
    <row r="97" spans="1:24" ht="12.75">
      <c r="A97" s="4">
        <f>SUBTOTAL(103,C$15:C97)</f>
        <v>83</v>
      </c>
      <c r="B97" s="4"/>
      <c r="C97" s="15" t="s">
        <v>31</v>
      </c>
      <c r="D97" s="16">
        <v>263575.01</v>
      </c>
      <c r="E97" s="16">
        <v>77875.76</v>
      </c>
      <c r="F97" s="16"/>
      <c r="G97" s="16"/>
      <c r="H97" s="16"/>
      <c r="I97" s="16"/>
      <c r="J97" s="16"/>
      <c r="K97" s="16"/>
      <c r="L97" s="16"/>
      <c r="M97" s="16"/>
      <c r="N97" s="16"/>
      <c r="O97" s="1"/>
      <c r="P97" s="1"/>
      <c r="Q97" s="1"/>
      <c r="R97" s="1"/>
      <c r="S97" s="1"/>
      <c r="T97" s="1"/>
      <c r="U97" s="1" t="s">
        <v>31</v>
      </c>
      <c r="X97">
        <f t="shared" si="1"/>
        <v>0</v>
      </c>
    </row>
    <row r="98" spans="1:24" ht="12.75">
      <c r="A98" s="4">
        <f>SUBTOTAL(103,C$15:C98)</f>
        <v>84</v>
      </c>
      <c r="B98" s="4"/>
      <c r="C98" s="15" t="s">
        <v>32</v>
      </c>
      <c r="D98" s="16">
        <v>308179.1</v>
      </c>
      <c r="E98" s="16">
        <v>1638915.3</v>
      </c>
      <c r="F98" s="16">
        <v>997855.9</v>
      </c>
      <c r="G98" s="16">
        <v>1710677.4</v>
      </c>
      <c r="H98" s="16">
        <v>1858563.8499999999</v>
      </c>
      <c r="I98" s="16">
        <v>1799710.5</v>
      </c>
      <c r="J98" s="16">
        <v>1832494.9</v>
      </c>
      <c r="K98" s="16">
        <v>1883283.7999999998</v>
      </c>
      <c r="L98" s="16">
        <v>5795799.7</v>
      </c>
      <c r="M98" s="16">
        <v>13183691.079999998</v>
      </c>
      <c r="N98" s="16"/>
      <c r="O98" s="1"/>
      <c r="P98" s="1"/>
      <c r="Q98" s="1"/>
      <c r="R98" s="1"/>
      <c r="S98" s="1"/>
      <c r="T98" s="1"/>
      <c r="U98" s="1" t="s">
        <v>32</v>
      </c>
      <c r="V98">
        <v>4659894.7</v>
      </c>
      <c r="W98">
        <v>8523796.379999999</v>
      </c>
      <c r="X98">
        <f t="shared" si="1"/>
        <v>13183691.079999998</v>
      </c>
    </row>
    <row r="99" spans="1:24" ht="12.75">
      <c r="A99" s="4">
        <f>SUBTOTAL(103,C$15:C99)</f>
        <v>85</v>
      </c>
      <c r="B99" s="4"/>
      <c r="C99" s="15" t="s">
        <v>155</v>
      </c>
      <c r="D99" s="16"/>
      <c r="E99" s="16"/>
      <c r="F99" s="16"/>
      <c r="G99" s="16"/>
      <c r="H99" s="16"/>
      <c r="I99" s="16"/>
      <c r="J99" s="16"/>
      <c r="K99" s="16"/>
      <c r="L99" s="16">
        <v>4550137</v>
      </c>
      <c r="M99" s="16">
        <v>13395669.2</v>
      </c>
      <c r="N99" s="16"/>
      <c r="O99" s="1"/>
      <c r="P99" s="1"/>
      <c r="Q99" s="1"/>
      <c r="R99" s="1"/>
      <c r="S99" s="1"/>
      <c r="T99" s="1"/>
      <c r="U99" s="1" t="s">
        <v>155</v>
      </c>
      <c r="V99">
        <v>4550137</v>
      </c>
      <c r="W99">
        <v>8845532.2</v>
      </c>
      <c r="X99">
        <f t="shared" si="1"/>
        <v>13395669.2</v>
      </c>
    </row>
    <row r="100" spans="1:24" ht="12.75">
      <c r="A100" s="4">
        <f>SUBTOTAL(103,C$15:C100)</f>
        <v>86</v>
      </c>
      <c r="B100" s="4"/>
      <c r="C100" s="15" t="s">
        <v>195</v>
      </c>
      <c r="D100" s="16"/>
      <c r="E100" s="16"/>
      <c r="F100" s="16"/>
      <c r="G100" s="16"/>
      <c r="H100" s="16"/>
      <c r="I100" s="16"/>
      <c r="J100" s="16"/>
      <c r="K100" s="16"/>
      <c r="L100" s="16">
        <v>194969</v>
      </c>
      <c r="M100" s="16">
        <v>558212</v>
      </c>
      <c r="N100" s="16"/>
      <c r="O100" s="1"/>
      <c r="P100" s="1"/>
      <c r="Q100" s="1"/>
      <c r="R100" s="1"/>
      <c r="S100" s="1"/>
      <c r="T100" s="1"/>
      <c r="U100" s="1" t="s">
        <v>195</v>
      </c>
      <c r="V100">
        <v>194969</v>
      </c>
      <c r="W100">
        <v>363243</v>
      </c>
      <c r="X100">
        <f t="shared" si="1"/>
        <v>558212</v>
      </c>
    </row>
    <row r="101" spans="1:24" ht="12.75">
      <c r="A101" s="4">
        <f>SUBTOTAL(103,C$15:C101)</f>
        <v>87</v>
      </c>
      <c r="B101" s="4"/>
      <c r="C101" s="15" t="s">
        <v>33</v>
      </c>
      <c r="D101" s="16">
        <v>1061776.5</v>
      </c>
      <c r="E101" s="16">
        <v>1361184.92</v>
      </c>
      <c r="F101" s="16">
        <v>1435640.3</v>
      </c>
      <c r="G101" s="16">
        <v>1112862.6</v>
      </c>
      <c r="H101" s="16">
        <v>651422.3999999999</v>
      </c>
      <c r="I101" s="16">
        <v>183406.8</v>
      </c>
      <c r="J101" s="16"/>
      <c r="K101" s="16"/>
      <c r="L101" s="16">
        <v>3250331</v>
      </c>
      <c r="M101" s="16">
        <v>9805575.8</v>
      </c>
      <c r="N101" s="16"/>
      <c r="O101" s="1"/>
      <c r="P101" s="1"/>
      <c r="Q101" s="1"/>
      <c r="R101" s="1"/>
      <c r="S101" s="1"/>
      <c r="T101" s="1"/>
      <c r="U101" s="1" t="s">
        <v>33</v>
      </c>
      <c r="V101">
        <v>3250331</v>
      </c>
      <c r="W101">
        <v>6555244.800000001</v>
      </c>
      <c r="X101">
        <f t="shared" si="1"/>
        <v>9805575.8</v>
      </c>
    </row>
    <row r="102" spans="1:24" ht="12.75">
      <c r="A102" s="4">
        <f>SUBTOTAL(103,C$15:C102)</f>
        <v>88</v>
      </c>
      <c r="B102" s="4"/>
      <c r="C102" s="15" t="s">
        <v>156</v>
      </c>
      <c r="D102" s="16"/>
      <c r="E102" s="16"/>
      <c r="F102" s="16"/>
      <c r="G102" s="16"/>
      <c r="H102" s="16"/>
      <c r="I102" s="16"/>
      <c r="J102" s="16"/>
      <c r="K102" s="16"/>
      <c r="L102" s="16">
        <v>4425741.4399999995</v>
      </c>
      <c r="M102" s="16">
        <v>12885971.94</v>
      </c>
      <c r="N102" s="16"/>
      <c r="O102" s="1"/>
      <c r="P102" s="1"/>
      <c r="Q102" s="1"/>
      <c r="R102" s="1"/>
      <c r="S102" s="1"/>
      <c r="T102" s="1"/>
      <c r="U102" s="1" t="s">
        <v>156</v>
      </c>
      <c r="V102">
        <v>4425741.4399999995</v>
      </c>
      <c r="W102">
        <v>8460230.5</v>
      </c>
      <c r="X102">
        <f t="shared" si="1"/>
        <v>12885971.94</v>
      </c>
    </row>
    <row r="103" spans="1:24" ht="12.75">
      <c r="A103" s="4">
        <f>SUBTOTAL(103,C$15:C103)</f>
        <v>89</v>
      </c>
      <c r="B103" s="4"/>
      <c r="C103" s="15" t="s">
        <v>157</v>
      </c>
      <c r="D103" s="16"/>
      <c r="E103" s="16"/>
      <c r="F103" s="16"/>
      <c r="G103" s="16"/>
      <c r="H103" s="16"/>
      <c r="I103" s="16"/>
      <c r="J103" s="16"/>
      <c r="K103" s="16"/>
      <c r="L103" s="16">
        <v>6481178.21</v>
      </c>
      <c r="M103" s="16">
        <v>15568211.259999998</v>
      </c>
      <c r="N103" s="16"/>
      <c r="O103" s="1"/>
      <c r="P103" s="1"/>
      <c r="Q103" s="1"/>
      <c r="R103" s="1"/>
      <c r="S103" s="1"/>
      <c r="T103" s="1"/>
      <c r="U103" s="1" t="s">
        <v>157</v>
      </c>
      <c r="V103">
        <v>6481178.21</v>
      </c>
      <c r="W103">
        <v>9087033.049999999</v>
      </c>
      <c r="X103">
        <f t="shared" si="1"/>
        <v>15568211.259999998</v>
      </c>
    </row>
    <row r="104" spans="1:24" ht="12.75">
      <c r="A104" s="4">
        <f>SUBTOTAL(103,C$15:C104)</f>
        <v>90</v>
      </c>
      <c r="B104" s="4"/>
      <c r="C104" s="15" t="s">
        <v>34</v>
      </c>
      <c r="D104" s="16">
        <v>1112376</v>
      </c>
      <c r="E104" s="16">
        <v>2044118</v>
      </c>
      <c r="F104" s="16">
        <v>2037501</v>
      </c>
      <c r="G104" s="16"/>
      <c r="H104" s="16"/>
      <c r="I104" s="16"/>
      <c r="J104" s="16"/>
      <c r="K104" s="16"/>
      <c r="L104" s="16">
        <v>15771782</v>
      </c>
      <c r="M104" s="16">
        <v>40337103</v>
      </c>
      <c r="N104" s="16"/>
      <c r="O104" s="1"/>
      <c r="P104" s="1"/>
      <c r="Q104" s="1"/>
      <c r="R104" s="1"/>
      <c r="S104" s="1"/>
      <c r="T104" s="1"/>
      <c r="U104" s="1" t="s">
        <v>34</v>
      </c>
      <c r="V104">
        <v>15771782</v>
      </c>
      <c r="W104">
        <v>24565321</v>
      </c>
      <c r="X104">
        <f t="shared" si="1"/>
        <v>40337103</v>
      </c>
    </row>
    <row r="105" spans="1:24" ht="12.75">
      <c r="A105" s="4">
        <f>SUBTOTAL(103,C$15:C105)</f>
        <v>91</v>
      </c>
      <c r="B105" s="4"/>
      <c r="C105" s="15" t="s">
        <v>158</v>
      </c>
      <c r="D105" s="16"/>
      <c r="E105" s="16"/>
      <c r="F105" s="16"/>
      <c r="G105" s="16"/>
      <c r="H105" s="16"/>
      <c r="I105" s="16"/>
      <c r="J105" s="16"/>
      <c r="K105" s="16"/>
      <c r="L105" s="16">
        <v>2074215.58</v>
      </c>
      <c r="M105" s="16">
        <v>5955427.39632</v>
      </c>
      <c r="N105" s="16"/>
      <c r="O105" s="1"/>
      <c r="P105" s="1"/>
      <c r="Q105" s="1"/>
      <c r="R105" s="1"/>
      <c r="S105" s="1"/>
      <c r="T105" s="1"/>
      <c r="U105" s="1" t="s">
        <v>158</v>
      </c>
      <c r="V105">
        <v>2074156.58</v>
      </c>
      <c r="W105">
        <v>3881270.8163199998</v>
      </c>
      <c r="X105">
        <f t="shared" si="1"/>
        <v>5955427.39632</v>
      </c>
    </row>
    <row r="106" spans="1:24" ht="12.75">
      <c r="A106" s="4">
        <f>SUBTOTAL(103,C$15:C106)</f>
        <v>92</v>
      </c>
      <c r="B106" s="4"/>
      <c r="C106" s="15" t="s">
        <v>159</v>
      </c>
      <c r="D106" s="16"/>
      <c r="E106" s="16"/>
      <c r="F106" s="16"/>
      <c r="G106" s="16"/>
      <c r="H106" s="16"/>
      <c r="I106" s="16"/>
      <c r="J106" s="16"/>
      <c r="K106" s="16"/>
      <c r="L106" s="16">
        <v>44976.33</v>
      </c>
      <c r="M106" s="16">
        <v>113218.66</v>
      </c>
      <c r="N106" s="16"/>
      <c r="O106" s="1"/>
      <c r="P106" s="1"/>
      <c r="Q106" s="1"/>
      <c r="R106" s="1"/>
      <c r="S106" s="1"/>
      <c r="T106" s="1"/>
      <c r="U106" s="1" t="s">
        <v>159</v>
      </c>
      <c r="V106">
        <v>44976.33</v>
      </c>
      <c r="W106">
        <v>68242.33</v>
      </c>
      <c r="X106">
        <f t="shared" si="1"/>
        <v>113218.66</v>
      </c>
    </row>
    <row r="107" spans="1:24" ht="12.75">
      <c r="A107" s="4">
        <f>SUBTOTAL(103,C$15:C107)</f>
        <v>93</v>
      </c>
      <c r="B107" s="4"/>
      <c r="C107" s="15" t="s">
        <v>160</v>
      </c>
      <c r="D107" s="16"/>
      <c r="E107" s="16"/>
      <c r="F107" s="16"/>
      <c r="G107" s="16"/>
      <c r="H107" s="16"/>
      <c r="I107" s="16"/>
      <c r="J107" s="16"/>
      <c r="K107" s="16"/>
      <c r="L107" s="16">
        <v>3926592</v>
      </c>
      <c r="M107" s="16">
        <v>9387125.34</v>
      </c>
      <c r="N107" s="16"/>
      <c r="O107" s="1"/>
      <c r="P107" s="1"/>
      <c r="Q107" s="1"/>
      <c r="R107" s="1"/>
      <c r="S107" s="1"/>
      <c r="T107" s="1"/>
      <c r="U107" s="1" t="s">
        <v>160</v>
      </c>
      <c r="V107">
        <v>3926592</v>
      </c>
      <c r="W107">
        <v>5460533.34</v>
      </c>
      <c r="X107">
        <f t="shared" si="1"/>
        <v>9387125.34</v>
      </c>
    </row>
    <row r="108" spans="1:24" ht="12.75">
      <c r="A108" s="4">
        <f>SUBTOTAL(103,C$15:C108)</f>
        <v>94</v>
      </c>
      <c r="B108" s="4"/>
      <c r="C108" s="15" t="s">
        <v>161</v>
      </c>
      <c r="D108" s="16"/>
      <c r="E108" s="16"/>
      <c r="F108" s="16"/>
      <c r="G108" s="16"/>
      <c r="H108" s="16"/>
      <c r="I108" s="16"/>
      <c r="J108" s="16"/>
      <c r="K108" s="16"/>
      <c r="L108" s="16">
        <v>5082551.55</v>
      </c>
      <c r="M108" s="16">
        <v>31259870.340000004</v>
      </c>
      <c r="N108" s="16"/>
      <c r="O108" s="1"/>
      <c r="P108" s="1"/>
      <c r="Q108" s="1"/>
      <c r="R108" s="1"/>
      <c r="S108" s="1"/>
      <c r="T108" s="1"/>
      <c r="U108" s="1" t="s">
        <v>161</v>
      </c>
      <c r="V108">
        <v>5082551.55</v>
      </c>
      <c r="W108">
        <v>26177318.790000003</v>
      </c>
      <c r="X108">
        <f t="shared" si="1"/>
        <v>31259870.340000004</v>
      </c>
    </row>
    <row r="109" spans="1:24" ht="12.75">
      <c r="A109" s="4">
        <f>SUBTOTAL(103,C$15:C109)</f>
        <v>95</v>
      </c>
      <c r="B109" s="4"/>
      <c r="C109" s="15" t="s">
        <v>111</v>
      </c>
      <c r="D109" s="16"/>
      <c r="E109" s="16"/>
      <c r="F109" s="16"/>
      <c r="G109" s="16"/>
      <c r="H109" s="16">
        <v>583210.62</v>
      </c>
      <c r="I109" s="16">
        <v>541684.76</v>
      </c>
      <c r="J109" s="16">
        <v>221192.25</v>
      </c>
      <c r="K109" s="16">
        <v>38370</v>
      </c>
      <c r="L109" s="16">
        <v>76245.52</v>
      </c>
      <c r="M109" s="16">
        <v>68984</v>
      </c>
      <c r="N109" s="16"/>
      <c r="O109" s="1"/>
      <c r="P109" s="1"/>
      <c r="Q109" s="1"/>
      <c r="R109" s="1"/>
      <c r="S109" s="1"/>
      <c r="T109" s="1"/>
      <c r="U109" s="1" t="s">
        <v>111</v>
      </c>
      <c r="V109">
        <v>52852</v>
      </c>
      <c r="W109">
        <v>16132</v>
      </c>
      <c r="X109">
        <f t="shared" si="1"/>
        <v>68984</v>
      </c>
    </row>
    <row r="110" spans="1:24" ht="12.75">
      <c r="A110" s="4">
        <f>SUBTOTAL(103,C$15:C110)</f>
        <v>96</v>
      </c>
      <c r="B110" s="4"/>
      <c r="C110" s="15" t="s">
        <v>35</v>
      </c>
      <c r="D110" s="16">
        <v>2354051.78</v>
      </c>
      <c r="E110" s="16">
        <v>2152060.03</v>
      </c>
      <c r="F110" s="16">
        <v>1458798.71</v>
      </c>
      <c r="G110" s="16">
        <v>951259.81</v>
      </c>
      <c r="H110" s="16">
        <v>176128.29000000004</v>
      </c>
      <c r="I110" s="16">
        <v>94351.75</v>
      </c>
      <c r="J110" s="16">
        <v>48235.72</v>
      </c>
      <c r="K110" s="16">
        <v>33500.219999999994</v>
      </c>
      <c r="L110" s="16">
        <v>43727.26</v>
      </c>
      <c r="M110" s="16">
        <v>115364.14</v>
      </c>
      <c r="N110" s="16"/>
      <c r="O110" s="1"/>
      <c r="P110" s="1"/>
      <c r="Q110" s="1"/>
      <c r="R110" s="1"/>
      <c r="S110" s="1"/>
      <c r="T110" s="1"/>
      <c r="U110" s="1" t="s">
        <v>35</v>
      </c>
      <c r="V110">
        <v>36841.89</v>
      </c>
      <c r="W110">
        <v>78522.25</v>
      </c>
      <c r="X110">
        <f t="shared" si="1"/>
        <v>115364.14</v>
      </c>
    </row>
    <row r="111" spans="1:24" ht="12.75">
      <c r="A111" s="4">
        <f>SUBTOTAL(103,C$15:C111)</f>
        <v>97</v>
      </c>
      <c r="B111" s="4"/>
      <c r="C111" s="15" t="s">
        <v>133</v>
      </c>
      <c r="D111" s="16"/>
      <c r="E111" s="16"/>
      <c r="F111" s="16"/>
      <c r="G111" s="16"/>
      <c r="H111" s="16"/>
      <c r="I111" s="16"/>
      <c r="J111" s="16"/>
      <c r="K111" s="16">
        <v>1400631.37</v>
      </c>
      <c r="L111" s="16">
        <v>13796499.120000001</v>
      </c>
      <c r="M111" s="16">
        <v>35339070.67</v>
      </c>
      <c r="N111" s="16"/>
      <c r="O111" s="1"/>
      <c r="P111" s="1"/>
      <c r="Q111" s="1"/>
      <c r="R111" s="1"/>
      <c r="S111" s="1"/>
      <c r="T111" s="1"/>
      <c r="U111" s="1" t="s">
        <v>133</v>
      </c>
      <c r="V111">
        <v>10407372.32</v>
      </c>
      <c r="W111">
        <v>24931698.35</v>
      </c>
      <c r="X111">
        <f t="shared" si="1"/>
        <v>35339070.67</v>
      </c>
    </row>
    <row r="112" spans="1:24" ht="12.75">
      <c r="A112" s="4">
        <f>SUBTOTAL(103,C$15:C112)</f>
        <v>98</v>
      </c>
      <c r="B112" s="4"/>
      <c r="C112" s="15" t="s">
        <v>102</v>
      </c>
      <c r="D112" s="16">
        <v>9029.75</v>
      </c>
      <c r="E112" s="16"/>
      <c r="F112" s="16">
        <v>22647.6</v>
      </c>
      <c r="G112" s="16"/>
      <c r="H112" s="16"/>
      <c r="I112" s="16"/>
      <c r="J112" s="16"/>
      <c r="K112" s="16"/>
      <c r="L112" s="16"/>
      <c r="M112" s="16"/>
      <c r="N112" s="16"/>
      <c r="O112" s="1"/>
      <c r="P112" s="1"/>
      <c r="Q112" s="1"/>
      <c r="R112" s="1"/>
      <c r="S112" s="1"/>
      <c r="T112" s="1"/>
      <c r="U112" s="1" t="s">
        <v>102</v>
      </c>
      <c r="X112">
        <f t="shared" si="1"/>
        <v>0</v>
      </c>
    </row>
    <row r="113" spans="1:24" ht="12.75">
      <c r="A113" s="4">
        <f>SUBTOTAL(103,C$15:C113)</f>
        <v>99</v>
      </c>
      <c r="B113" s="4"/>
      <c r="C113" s="15" t="s">
        <v>36</v>
      </c>
      <c r="D113" s="16">
        <v>296205.22</v>
      </c>
      <c r="E113" s="16">
        <v>403380.55</v>
      </c>
      <c r="F113" s="16">
        <v>416629</v>
      </c>
      <c r="G113" s="16">
        <v>529243.17</v>
      </c>
      <c r="H113" s="16">
        <v>546228.77</v>
      </c>
      <c r="I113" s="16">
        <v>538505.47</v>
      </c>
      <c r="J113" s="16">
        <v>503985.29</v>
      </c>
      <c r="K113" s="16">
        <v>410550</v>
      </c>
      <c r="L113" s="16">
        <v>1443140</v>
      </c>
      <c r="M113" s="16">
        <v>3083472</v>
      </c>
      <c r="N113" s="16"/>
      <c r="O113" s="1"/>
      <c r="P113" s="1"/>
      <c r="Q113" s="1"/>
      <c r="R113" s="1"/>
      <c r="S113" s="1"/>
      <c r="T113" s="1"/>
      <c r="U113" s="1" t="s">
        <v>36</v>
      </c>
      <c r="V113">
        <v>1227659</v>
      </c>
      <c r="W113">
        <v>1855813</v>
      </c>
      <c r="X113">
        <f t="shared" si="1"/>
        <v>3083472</v>
      </c>
    </row>
    <row r="114" spans="1:24" ht="12.75">
      <c r="A114" s="4">
        <f>SUBTOTAL(103,C$15:C114)</f>
        <v>100</v>
      </c>
      <c r="B114" s="4"/>
      <c r="C114" s="15" t="s">
        <v>37</v>
      </c>
      <c r="D114" s="16">
        <v>959014.08</v>
      </c>
      <c r="E114" s="16">
        <v>1588645.27</v>
      </c>
      <c r="F114" s="16">
        <v>1468421.33</v>
      </c>
      <c r="G114" s="16">
        <v>1186010.69</v>
      </c>
      <c r="H114" s="16">
        <v>940828.2699999999</v>
      </c>
      <c r="I114" s="16">
        <v>801053.36</v>
      </c>
      <c r="J114" s="16">
        <v>709104.51</v>
      </c>
      <c r="K114" s="16">
        <v>564350.6</v>
      </c>
      <c r="L114" s="16">
        <v>4673923.890000001</v>
      </c>
      <c r="M114" s="16">
        <v>12895236.080000002</v>
      </c>
      <c r="N114" s="16"/>
      <c r="O114" s="1"/>
      <c r="P114" s="1"/>
      <c r="Q114" s="1"/>
      <c r="R114" s="1"/>
      <c r="S114" s="1"/>
      <c r="T114" s="1"/>
      <c r="U114" s="1" t="s">
        <v>37</v>
      </c>
      <c r="V114">
        <v>4673923.890000001</v>
      </c>
      <c r="W114">
        <v>8221312.19</v>
      </c>
      <c r="X114">
        <f t="shared" si="1"/>
        <v>12895236.080000002</v>
      </c>
    </row>
    <row r="115" spans="1:24" ht="12.75">
      <c r="A115" s="4">
        <f>SUBTOTAL(103,C$15:C115)</f>
        <v>101</v>
      </c>
      <c r="B115" s="4"/>
      <c r="C115" s="15" t="s">
        <v>126</v>
      </c>
      <c r="D115" s="16"/>
      <c r="E115" s="16"/>
      <c r="F115" s="16"/>
      <c r="G115" s="16"/>
      <c r="H115" s="16"/>
      <c r="I115" s="16"/>
      <c r="J115" s="16">
        <v>1915134</v>
      </c>
      <c r="K115" s="16">
        <v>646520</v>
      </c>
      <c r="L115" s="16">
        <v>128484</v>
      </c>
      <c r="M115" s="16">
        <v>34688766</v>
      </c>
      <c r="N115" s="16"/>
      <c r="O115" s="1"/>
      <c r="P115" s="1"/>
      <c r="Q115" s="1"/>
      <c r="R115" s="1"/>
      <c r="S115" s="1"/>
      <c r="T115" s="1"/>
      <c r="U115" s="1" t="s">
        <v>126</v>
      </c>
      <c r="V115">
        <v>12561691</v>
      </c>
      <c r="W115">
        <v>22127075</v>
      </c>
      <c r="X115">
        <f t="shared" si="1"/>
        <v>34688766</v>
      </c>
    </row>
    <row r="116" spans="1:24" ht="12.75">
      <c r="A116" s="4">
        <f>SUBTOTAL(103,C$15:C116)</f>
        <v>102</v>
      </c>
      <c r="B116" s="4"/>
      <c r="C116" s="15" t="s">
        <v>162</v>
      </c>
      <c r="D116" s="16"/>
      <c r="E116" s="16"/>
      <c r="F116" s="16"/>
      <c r="G116" s="16"/>
      <c r="H116" s="16"/>
      <c r="I116" s="16"/>
      <c r="J116" s="16"/>
      <c r="K116" s="16"/>
      <c r="L116" s="16">
        <v>7329856.51</v>
      </c>
      <c r="M116" s="16">
        <v>24894818.07</v>
      </c>
      <c r="N116" s="16"/>
      <c r="O116" s="1"/>
      <c r="P116" s="1"/>
      <c r="Q116" s="1"/>
      <c r="R116" s="1"/>
      <c r="S116" s="1"/>
      <c r="T116" s="1"/>
      <c r="U116" s="1" t="s">
        <v>162</v>
      </c>
      <c r="V116">
        <v>7329856.51</v>
      </c>
      <c r="W116">
        <v>17564961.56</v>
      </c>
      <c r="X116">
        <f t="shared" si="1"/>
        <v>24894818.07</v>
      </c>
    </row>
    <row r="117" spans="1:24" ht="12.75">
      <c r="A117" s="4">
        <f>SUBTOTAL(103,C$15:C117)</f>
        <v>103</v>
      </c>
      <c r="B117" s="4"/>
      <c r="C117" s="15" t="s">
        <v>38</v>
      </c>
      <c r="D117" s="16">
        <v>630637</v>
      </c>
      <c r="E117" s="16">
        <v>412202</v>
      </c>
      <c r="F117" s="16">
        <v>428814</v>
      </c>
      <c r="G117" s="16">
        <v>422509</v>
      </c>
      <c r="H117" s="16">
        <v>327950.5</v>
      </c>
      <c r="I117" s="16">
        <v>185153.5</v>
      </c>
      <c r="J117" s="16">
        <v>176966.5</v>
      </c>
      <c r="K117" s="16">
        <v>256279</v>
      </c>
      <c r="L117" s="16">
        <v>1007248</v>
      </c>
      <c r="M117" s="16">
        <v>2283469</v>
      </c>
      <c r="N117" s="16"/>
      <c r="O117" s="1"/>
      <c r="P117" s="1"/>
      <c r="Q117" s="1"/>
      <c r="R117" s="1"/>
      <c r="S117" s="1"/>
      <c r="T117" s="1"/>
      <c r="U117" s="1" t="s">
        <v>38</v>
      </c>
      <c r="V117">
        <v>796440</v>
      </c>
      <c r="W117">
        <v>1487029</v>
      </c>
      <c r="X117">
        <f t="shared" si="1"/>
        <v>2283469</v>
      </c>
    </row>
    <row r="118" spans="1:24" ht="12.75">
      <c r="A118" s="4">
        <f>SUBTOTAL(103,C$15:C118)</f>
        <v>104</v>
      </c>
      <c r="B118" s="4"/>
      <c r="C118" s="15" t="s">
        <v>163</v>
      </c>
      <c r="D118" s="16"/>
      <c r="E118" s="16"/>
      <c r="F118" s="16"/>
      <c r="G118" s="16"/>
      <c r="H118" s="16"/>
      <c r="I118" s="16"/>
      <c r="J118" s="16"/>
      <c r="K118" s="16"/>
      <c r="L118" s="16">
        <v>144206</v>
      </c>
      <c r="M118" s="16">
        <v>279886</v>
      </c>
      <c r="N118" s="16"/>
      <c r="O118" s="1"/>
      <c r="P118" s="1"/>
      <c r="Q118" s="1"/>
      <c r="R118" s="1"/>
      <c r="S118" s="1"/>
      <c r="T118" s="1"/>
      <c r="U118" s="1" t="s">
        <v>163</v>
      </c>
      <c r="V118">
        <v>144206</v>
      </c>
      <c r="W118">
        <v>135680</v>
      </c>
      <c r="X118">
        <f t="shared" si="1"/>
        <v>279886</v>
      </c>
    </row>
    <row r="119" spans="1:24" ht="12.75">
      <c r="A119" s="4">
        <f>SUBTOTAL(103,C$15:C119)</f>
        <v>105</v>
      </c>
      <c r="B119" s="4"/>
      <c r="C119" s="15" t="s">
        <v>112</v>
      </c>
      <c r="D119" s="16"/>
      <c r="E119" s="16"/>
      <c r="F119" s="16"/>
      <c r="G119" s="16"/>
      <c r="H119" s="16">
        <v>233603</v>
      </c>
      <c r="I119" s="16">
        <v>250954</v>
      </c>
      <c r="J119" s="16">
        <v>256063</v>
      </c>
      <c r="K119" s="16">
        <v>219981</v>
      </c>
      <c r="L119" s="16">
        <v>4262843</v>
      </c>
      <c r="M119" s="16">
        <v>11618541</v>
      </c>
      <c r="N119" s="16"/>
      <c r="O119" s="1"/>
      <c r="P119" s="1"/>
      <c r="Q119" s="1"/>
      <c r="R119" s="1"/>
      <c r="S119" s="1"/>
      <c r="T119" s="1"/>
      <c r="U119" s="1" t="s">
        <v>112</v>
      </c>
      <c r="V119">
        <v>4189093</v>
      </c>
      <c r="W119">
        <v>7429448</v>
      </c>
      <c r="X119">
        <f t="shared" si="1"/>
        <v>11618541</v>
      </c>
    </row>
    <row r="120" spans="1:24" ht="12.75">
      <c r="A120" s="4">
        <f>SUBTOTAL(103,C$15:C120)</f>
        <v>106</v>
      </c>
      <c r="B120" s="4"/>
      <c r="C120" s="15" t="s">
        <v>107</v>
      </c>
      <c r="D120" s="16"/>
      <c r="E120" s="16"/>
      <c r="F120" s="16"/>
      <c r="G120" s="16">
        <v>233738.75</v>
      </c>
      <c r="H120" s="16">
        <v>509643</v>
      </c>
      <c r="I120" s="16">
        <v>506247.75</v>
      </c>
      <c r="J120" s="16">
        <v>699585</v>
      </c>
      <c r="K120" s="16">
        <v>953358</v>
      </c>
      <c r="L120" s="16">
        <v>1836071</v>
      </c>
      <c r="M120" s="16">
        <v>6262062</v>
      </c>
      <c r="N120" s="16"/>
      <c r="O120" s="1"/>
      <c r="P120" s="1"/>
      <c r="Q120" s="1"/>
      <c r="R120" s="1"/>
      <c r="S120" s="1"/>
      <c r="T120" s="1"/>
      <c r="U120" s="1" t="s">
        <v>107</v>
      </c>
      <c r="V120">
        <v>1492712</v>
      </c>
      <c r="W120">
        <v>4769350</v>
      </c>
      <c r="X120">
        <f t="shared" si="1"/>
        <v>6262062</v>
      </c>
    </row>
    <row r="121" spans="1:24" ht="12.75">
      <c r="A121" s="4">
        <f>SUBTOTAL(103,C$15:C121)</f>
        <v>107</v>
      </c>
      <c r="B121" s="4"/>
      <c r="C121" s="15" t="s">
        <v>39</v>
      </c>
      <c r="D121" s="16">
        <v>2208235.77</v>
      </c>
      <c r="E121" s="16">
        <v>4068074.53</v>
      </c>
      <c r="F121" s="16">
        <v>4301107.99</v>
      </c>
      <c r="G121" s="16">
        <v>3918915.5014999993</v>
      </c>
      <c r="H121" s="16">
        <v>3608310.428</v>
      </c>
      <c r="I121" s="16">
        <v>3571216.3299999996</v>
      </c>
      <c r="J121" s="16">
        <v>3388514.6400000006</v>
      </c>
      <c r="K121" s="16">
        <v>3423764.8599999994</v>
      </c>
      <c r="L121" s="16">
        <v>22154075.09</v>
      </c>
      <c r="M121" s="16">
        <v>54068486.989999995</v>
      </c>
      <c r="N121" s="16"/>
      <c r="O121" s="1"/>
      <c r="P121" s="1"/>
      <c r="Q121" s="1"/>
      <c r="R121" s="1"/>
      <c r="S121" s="1"/>
      <c r="T121" s="1"/>
      <c r="U121" s="1" t="s">
        <v>39</v>
      </c>
      <c r="V121">
        <v>20063605.39</v>
      </c>
      <c r="W121">
        <v>34004881.599999994</v>
      </c>
      <c r="X121">
        <f t="shared" si="1"/>
        <v>54068486.989999995</v>
      </c>
    </row>
    <row r="122" spans="1:24" ht="12.75">
      <c r="A122" s="4">
        <f>SUBTOTAL(103,C$15:C122)</f>
        <v>108</v>
      </c>
      <c r="B122" s="4"/>
      <c r="C122" s="15" t="s">
        <v>113</v>
      </c>
      <c r="D122" s="16"/>
      <c r="E122" s="16"/>
      <c r="F122" s="16"/>
      <c r="G122" s="16"/>
      <c r="H122" s="16">
        <v>49509</v>
      </c>
      <c r="I122" s="16">
        <v>116853</v>
      </c>
      <c r="J122" s="16">
        <v>67074.5</v>
      </c>
      <c r="K122" s="16">
        <v>28506</v>
      </c>
      <c r="L122" s="16">
        <v>105693.75</v>
      </c>
      <c r="M122" s="16">
        <v>105693.75</v>
      </c>
      <c r="N122" s="16"/>
      <c r="O122" s="1"/>
      <c r="P122" s="1"/>
      <c r="Q122" s="1"/>
      <c r="R122" s="1"/>
      <c r="S122" s="1"/>
      <c r="T122" s="1"/>
      <c r="U122" s="1" t="s">
        <v>113</v>
      </c>
      <c r="V122">
        <v>105693.75</v>
      </c>
      <c r="W122">
        <v>0</v>
      </c>
      <c r="X122">
        <f t="shared" si="1"/>
        <v>105693.75</v>
      </c>
    </row>
    <row r="123" spans="1:24" ht="12.75">
      <c r="A123" s="4">
        <f>SUBTOTAL(103,C$15:C123)</f>
        <v>109</v>
      </c>
      <c r="B123" s="4"/>
      <c r="C123" s="15" t="s">
        <v>114</v>
      </c>
      <c r="D123" s="16"/>
      <c r="E123" s="16"/>
      <c r="F123" s="16"/>
      <c r="G123" s="16"/>
      <c r="H123" s="16">
        <v>119197</v>
      </c>
      <c r="I123" s="16">
        <v>103185</v>
      </c>
      <c r="J123" s="16">
        <v>116778.01000000001</v>
      </c>
      <c r="K123" s="16">
        <v>108757.5</v>
      </c>
      <c r="L123" s="16">
        <v>245857</v>
      </c>
      <c r="M123" s="16">
        <v>477413</v>
      </c>
      <c r="N123" s="16"/>
      <c r="O123" s="1"/>
      <c r="P123" s="1"/>
      <c r="Q123" s="1"/>
      <c r="R123" s="1"/>
      <c r="S123" s="1"/>
      <c r="T123" s="1"/>
      <c r="U123" s="1" t="s">
        <v>114</v>
      </c>
      <c r="V123">
        <v>167514</v>
      </c>
      <c r="W123">
        <v>309899</v>
      </c>
      <c r="X123">
        <f t="shared" si="1"/>
        <v>477413</v>
      </c>
    </row>
    <row r="124" spans="1:24" ht="12.75">
      <c r="A124" s="4">
        <f>SUBTOTAL(103,C$15:C124)</f>
        <v>110</v>
      </c>
      <c r="B124" s="4"/>
      <c r="C124" s="15" t="s">
        <v>130</v>
      </c>
      <c r="D124" s="16"/>
      <c r="E124" s="16"/>
      <c r="F124" s="16"/>
      <c r="G124" s="16"/>
      <c r="H124" s="16"/>
      <c r="I124" s="16"/>
      <c r="J124" s="16"/>
      <c r="K124" s="16">
        <v>53602</v>
      </c>
      <c r="L124" s="16"/>
      <c r="M124" s="16"/>
      <c r="N124" s="16"/>
      <c r="O124" s="1"/>
      <c r="P124" s="1"/>
      <c r="Q124" s="1"/>
      <c r="R124" s="1"/>
      <c r="S124" s="1"/>
      <c r="T124" s="1"/>
      <c r="U124" s="1" t="s">
        <v>130</v>
      </c>
      <c r="X124">
        <f t="shared" si="1"/>
        <v>0</v>
      </c>
    </row>
    <row r="125" spans="1:24" ht="12.75">
      <c r="A125" s="4">
        <f>SUBTOTAL(103,C$15:C125)</f>
        <v>111</v>
      </c>
      <c r="B125" s="4"/>
      <c r="C125" s="15" t="s">
        <v>164</v>
      </c>
      <c r="D125" s="16"/>
      <c r="E125" s="16"/>
      <c r="F125" s="16"/>
      <c r="G125" s="16"/>
      <c r="H125" s="16"/>
      <c r="I125" s="16"/>
      <c r="J125" s="16"/>
      <c r="K125" s="16"/>
      <c r="L125" s="16">
        <v>23299</v>
      </c>
      <c r="M125" s="16">
        <v>62855</v>
      </c>
      <c r="N125" s="16"/>
      <c r="O125" s="1"/>
      <c r="P125" s="1"/>
      <c r="Q125" s="1"/>
      <c r="R125" s="1"/>
      <c r="S125" s="1"/>
      <c r="T125" s="1"/>
      <c r="U125" s="1" t="s">
        <v>164</v>
      </c>
      <c r="V125">
        <v>23299</v>
      </c>
      <c r="W125">
        <v>39556</v>
      </c>
      <c r="X125">
        <f t="shared" si="1"/>
        <v>62855</v>
      </c>
    </row>
    <row r="126" spans="1:24" ht="12.75">
      <c r="A126" s="4">
        <f>SUBTOTAL(103,C$15:C126)</f>
        <v>112</v>
      </c>
      <c r="B126" s="4"/>
      <c r="C126" s="15" t="s">
        <v>40</v>
      </c>
      <c r="D126" s="16">
        <v>23704</v>
      </c>
      <c r="E126" s="16">
        <v>45150</v>
      </c>
      <c r="F126" s="16"/>
      <c r="G126" s="16"/>
      <c r="H126" s="16"/>
      <c r="I126" s="16"/>
      <c r="J126" s="16"/>
      <c r="K126" s="16"/>
      <c r="L126" s="16"/>
      <c r="M126" s="16">
        <v>684988.09</v>
      </c>
      <c r="N126" s="16"/>
      <c r="O126" s="1"/>
      <c r="P126" s="1"/>
      <c r="Q126" s="1"/>
      <c r="R126" s="1"/>
      <c r="S126" s="1"/>
      <c r="T126" s="1"/>
      <c r="U126" s="1" t="s">
        <v>40</v>
      </c>
      <c r="V126">
        <v>238131.27999999997</v>
      </c>
      <c r="W126">
        <v>446856.81</v>
      </c>
      <c r="X126">
        <f t="shared" si="1"/>
        <v>684988.09</v>
      </c>
    </row>
    <row r="127" spans="1:24" ht="12.75">
      <c r="A127" s="4">
        <f>SUBTOTAL(103,C$15:C127)</f>
        <v>113</v>
      </c>
      <c r="B127" s="4"/>
      <c r="C127" s="15" t="s">
        <v>41</v>
      </c>
      <c r="D127" s="16">
        <v>50898</v>
      </c>
      <c r="E127" s="16">
        <v>79102</v>
      </c>
      <c r="F127" s="16">
        <v>38367</v>
      </c>
      <c r="G127" s="16"/>
      <c r="H127" s="16"/>
      <c r="I127" s="16"/>
      <c r="J127" s="16"/>
      <c r="K127" s="16"/>
      <c r="L127" s="16"/>
      <c r="M127" s="16"/>
      <c r="N127" s="16"/>
      <c r="O127" s="1"/>
      <c r="P127" s="1"/>
      <c r="Q127" s="1"/>
      <c r="R127" s="1"/>
      <c r="S127" s="1"/>
      <c r="T127" s="1"/>
      <c r="U127" s="1" t="s">
        <v>41</v>
      </c>
      <c r="X127">
        <f t="shared" si="1"/>
        <v>0</v>
      </c>
    </row>
    <row r="128" spans="1:24" ht="12.75">
      <c r="A128" s="4">
        <f>SUBTOTAL(103,C$15:C128)</f>
        <v>114</v>
      </c>
      <c r="B128" s="4"/>
      <c r="C128" s="15" t="s">
        <v>42</v>
      </c>
      <c r="D128" s="16">
        <v>159826</v>
      </c>
      <c r="E128" s="16">
        <v>521586</v>
      </c>
      <c r="F128" s="16">
        <v>583723</v>
      </c>
      <c r="G128" s="16">
        <v>527072</v>
      </c>
      <c r="H128" s="16">
        <v>513485</v>
      </c>
      <c r="I128" s="16">
        <v>468023</v>
      </c>
      <c r="J128" s="16">
        <v>348859</v>
      </c>
      <c r="K128" s="16">
        <v>85396</v>
      </c>
      <c r="L128" s="16"/>
      <c r="M128" s="16"/>
      <c r="N128" s="16"/>
      <c r="O128" s="1"/>
      <c r="P128" s="1"/>
      <c r="Q128" s="1"/>
      <c r="R128" s="1"/>
      <c r="S128" s="1"/>
      <c r="T128" s="1"/>
      <c r="U128" s="1" t="s">
        <v>42</v>
      </c>
      <c r="W128">
        <v>0</v>
      </c>
      <c r="X128">
        <f t="shared" si="1"/>
        <v>0</v>
      </c>
    </row>
    <row r="129" spans="1:24" ht="12.75">
      <c r="A129" s="4">
        <f>SUBTOTAL(103,C$15:C129)</f>
        <v>115</v>
      </c>
      <c r="B129" s="4"/>
      <c r="C129" s="15" t="s">
        <v>165</v>
      </c>
      <c r="D129" s="16"/>
      <c r="E129" s="16"/>
      <c r="F129" s="16"/>
      <c r="G129" s="16"/>
      <c r="H129" s="16"/>
      <c r="I129" s="16"/>
      <c r="J129" s="16"/>
      <c r="K129" s="16"/>
      <c r="L129" s="16">
        <v>115827</v>
      </c>
      <c r="M129" s="16">
        <v>788630</v>
      </c>
      <c r="N129" s="16"/>
      <c r="O129" s="1"/>
      <c r="P129" s="1"/>
      <c r="Q129" s="1"/>
      <c r="R129" s="1"/>
      <c r="S129" s="1"/>
      <c r="T129" s="1"/>
      <c r="U129" s="1" t="s">
        <v>165</v>
      </c>
      <c r="V129">
        <v>115827</v>
      </c>
      <c r="W129">
        <v>672803</v>
      </c>
      <c r="X129">
        <f t="shared" si="1"/>
        <v>788630</v>
      </c>
    </row>
    <row r="130" spans="1:24" ht="12.75">
      <c r="A130" s="4">
        <f>SUBTOTAL(103,C$15:C130)</f>
        <v>116</v>
      </c>
      <c r="B130" s="4"/>
      <c r="C130" s="15" t="s">
        <v>100</v>
      </c>
      <c r="D130" s="16"/>
      <c r="E130" s="16"/>
      <c r="F130" s="16"/>
      <c r="G130" s="16">
        <v>49415</v>
      </c>
      <c r="H130" s="16">
        <v>60225</v>
      </c>
      <c r="I130" s="16"/>
      <c r="J130" s="16"/>
      <c r="K130" s="16"/>
      <c r="L130" s="16"/>
      <c r="M130" s="16"/>
      <c r="N130" s="16"/>
      <c r="O130" s="1"/>
      <c r="P130" s="1"/>
      <c r="Q130" s="1"/>
      <c r="R130" s="1"/>
      <c r="S130" s="1"/>
      <c r="T130" s="1"/>
      <c r="U130" s="1" t="s">
        <v>100</v>
      </c>
      <c r="X130">
        <f t="shared" si="1"/>
        <v>0</v>
      </c>
    </row>
    <row r="131" spans="1:24" ht="12.75">
      <c r="A131" s="4">
        <f>SUBTOTAL(103,C$15:C131)</f>
        <v>117</v>
      </c>
      <c r="B131" s="4"/>
      <c r="C131" s="15" t="s">
        <v>43</v>
      </c>
      <c r="D131" s="16">
        <v>290520</v>
      </c>
      <c r="E131" s="16">
        <v>253249</v>
      </c>
      <c r="F131" s="16">
        <v>274346</v>
      </c>
      <c r="G131" s="16">
        <v>298663</v>
      </c>
      <c r="H131" s="16">
        <v>467614</v>
      </c>
      <c r="I131" s="16">
        <v>185261</v>
      </c>
      <c r="J131" s="16">
        <v>56250</v>
      </c>
      <c r="K131" s="16">
        <v>52714</v>
      </c>
      <c r="L131" s="16">
        <v>67401</v>
      </c>
      <c r="M131" s="16">
        <v>143514</v>
      </c>
      <c r="N131" s="16"/>
      <c r="O131" s="1"/>
      <c r="P131" s="1"/>
      <c r="Q131" s="1"/>
      <c r="R131" s="1"/>
      <c r="S131" s="1"/>
      <c r="T131" s="1"/>
      <c r="U131" s="1" t="s">
        <v>43</v>
      </c>
      <c r="V131">
        <v>46333</v>
      </c>
      <c r="W131">
        <v>97181</v>
      </c>
      <c r="X131">
        <f t="shared" si="1"/>
        <v>143514</v>
      </c>
    </row>
    <row r="132" spans="1:24" ht="12.75">
      <c r="A132" s="4">
        <f>SUBTOTAL(103,C$15:C132)</f>
        <v>118</v>
      </c>
      <c r="B132" s="4"/>
      <c r="C132" s="15" t="s">
        <v>207</v>
      </c>
      <c r="D132" s="16"/>
      <c r="E132" s="16"/>
      <c r="F132" s="16"/>
      <c r="G132" s="16"/>
      <c r="H132" s="16"/>
      <c r="I132" s="16"/>
      <c r="J132" s="16"/>
      <c r="K132" s="16"/>
      <c r="L132" s="16"/>
      <c r="M132" s="16">
        <v>366165.08999999997</v>
      </c>
      <c r="N132" s="16"/>
      <c r="O132" s="1"/>
      <c r="P132" s="1"/>
      <c r="Q132" s="1"/>
      <c r="R132" s="1"/>
      <c r="S132" s="1"/>
      <c r="T132" s="1"/>
      <c r="U132" s="1" t="s">
        <v>207</v>
      </c>
      <c r="W132">
        <v>366165.08999999997</v>
      </c>
      <c r="X132">
        <f t="shared" si="1"/>
        <v>366165.08999999997</v>
      </c>
    </row>
    <row r="133" spans="1:24" ht="12.75">
      <c r="A133" s="4">
        <f>SUBTOTAL(103,C$15:C133)</f>
        <v>119</v>
      </c>
      <c r="B133" s="4"/>
      <c r="C133" s="15" t="s">
        <v>208</v>
      </c>
      <c r="D133" s="16"/>
      <c r="E133" s="16"/>
      <c r="F133" s="16"/>
      <c r="G133" s="16"/>
      <c r="H133" s="16"/>
      <c r="I133" s="16"/>
      <c r="J133" s="16"/>
      <c r="K133" s="16"/>
      <c r="L133" s="16">
        <v>257208.11</v>
      </c>
      <c r="M133" s="16">
        <v>726659.76</v>
      </c>
      <c r="N133" s="16"/>
      <c r="O133" s="1"/>
      <c r="P133" s="1"/>
      <c r="Q133" s="1"/>
      <c r="R133" s="1"/>
      <c r="S133" s="1"/>
      <c r="T133" s="1"/>
      <c r="U133" s="1" t="s">
        <v>208</v>
      </c>
      <c r="V133">
        <v>257208.11</v>
      </c>
      <c r="W133">
        <v>469451.65</v>
      </c>
      <c r="X133">
        <f t="shared" si="1"/>
        <v>726659.76</v>
      </c>
    </row>
    <row r="134" spans="1:24" ht="12.75">
      <c r="A134" s="4">
        <f>SUBTOTAL(103,C$15:C134)</f>
        <v>120</v>
      </c>
      <c r="B134" s="4"/>
      <c r="C134" s="15" t="s">
        <v>79</v>
      </c>
      <c r="D134" s="16">
        <v>18201.13</v>
      </c>
      <c r="E134" s="16">
        <v>38595.86</v>
      </c>
      <c r="F134" s="16"/>
      <c r="G134" s="16"/>
      <c r="H134" s="16"/>
      <c r="I134" s="16"/>
      <c r="J134" s="16"/>
      <c r="K134" s="16"/>
      <c r="L134" s="16">
        <v>673061.6799999999</v>
      </c>
      <c r="M134" s="16">
        <v>673061.6799999999</v>
      </c>
      <c r="N134" s="16"/>
      <c r="O134" s="1"/>
      <c r="P134" s="1"/>
      <c r="Q134" s="1"/>
      <c r="R134" s="1"/>
      <c r="S134" s="1"/>
      <c r="T134" s="1"/>
      <c r="U134" s="1" t="s">
        <v>79</v>
      </c>
      <c r="V134">
        <v>673061.6799999999</v>
      </c>
      <c r="W134">
        <v>0</v>
      </c>
      <c r="X134">
        <f t="shared" si="1"/>
        <v>673061.6799999999</v>
      </c>
    </row>
    <row r="135" spans="1:24" ht="12.75">
      <c r="A135" s="4">
        <f>SUBTOTAL(103,C$15:C135)</f>
        <v>121</v>
      </c>
      <c r="B135" s="4"/>
      <c r="C135" s="15" t="s">
        <v>83</v>
      </c>
      <c r="D135" s="16"/>
      <c r="E135" s="16"/>
      <c r="F135" s="16">
        <v>244012</v>
      </c>
      <c r="G135" s="16">
        <v>748072</v>
      </c>
      <c r="H135" s="16">
        <v>1853702</v>
      </c>
      <c r="I135" s="16">
        <v>2571266</v>
      </c>
      <c r="J135" s="16">
        <v>2558036</v>
      </c>
      <c r="K135" s="16">
        <v>1485142</v>
      </c>
      <c r="L135" s="16">
        <v>1392657</v>
      </c>
      <c r="M135" s="16">
        <v>2750761</v>
      </c>
      <c r="N135" s="16"/>
      <c r="O135" s="1"/>
      <c r="P135" s="1"/>
      <c r="Q135" s="1"/>
      <c r="R135" s="1"/>
      <c r="S135" s="1"/>
      <c r="T135" s="1"/>
      <c r="U135" s="1" t="s">
        <v>83</v>
      </c>
      <c r="V135">
        <v>686433</v>
      </c>
      <c r="W135">
        <v>2064328</v>
      </c>
      <c r="X135">
        <f t="shared" si="1"/>
        <v>2750761</v>
      </c>
    </row>
    <row r="136" spans="1:24" ht="12.75">
      <c r="A136" s="4">
        <f>SUBTOTAL(103,C$15:C136)</f>
        <v>122</v>
      </c>
      <c r="B136" s="4"/>
      <c r="C136" s="15" t="s">
        <v>44</v>
      </c>
      <c r="D136" s="16">
        <v>585678</v>
      </c>
      <c r="E136" s="16">
        <v>562727</v>
      </c>
      <c r="F136" s="16">
        <v>486822</v>
      </c>
      <c r="G136" s="16"/>
      <c r="H136" s="16"/>
      <c r="I136" s="16"/>
      <c r="J136" s="16"/>
      <c r="K136" s="16"/>
      <c r="L136" s="16"/>
      <c r="M136" s="16"/>
      <c r="N136" s="16"/>
      <c r="O136" s="1"/>
      <c r="P136" s="1"/>
      <c r="Q136" s="1"/>
      <c r="R136" s="1"/>
      <c r="S136" s="1"/>
      <c r="T136" s="1"/>
      <c r="U136" s="1" t="s">
        <v>44</v>
      </c>
      <c r="X136">
        <f t="shared" si="1"/>
        <v>0</v>
      </c>
    </row>
    <row r="137" spans="1:24" ht="12.75">
      <c r="A137" s="4">
        <f>SUBTOTAL(103,C$15:C137)</f>
        <v>123</v>
      </c>
      <c r="B137" s="4"/>
      <c r="C137" s="15" t="s">
        <v>45</v>
      </c>
      <c r="D137" s="16">
        <v>875909.33</v>
      </c>
      <c r="E137" s="16">
        <v>1816986.9860000003</v>
      </c>
      <c r="F137" s="16">
        <v>1735210.64</v>
      </c>
      <c r="G137" s="16">
        <v>1635714.37</v>
      </c>
      <c r="H137" s="16">
        <v>1610333.1</v>
      </c>
      <c r="I137" s="16">
        <v>1601206.5</v>
      </c>
      <c r="J137" s="16">
        <v>1561145.4000000004</v>
      </c>
      <c r="K137" s="16">
        <v>1616642.2</v>
      </c>
      <c r="L137" s="16">
        <v>7326220.5</v>
      </c>
      <c r="M137" s="16">
        <v>18646112.130000003</v>
      </c>
      <c r="N137" s="16"/>
      <c r="O137" s="1"/>
      <c r="P137" s="1"/>
      <c r="Q137" s="1"/>
      <c r="R137" s="1"/>
      <c r="S137" s="1"/>
      <c r="T137" s="1"/>
      <c r="U137" s="1" t="s">
        <v>45</v>
      </c>
      <c r="V137">
        <v>6071421.409999999</v>
      </c>
      <c r="W137">
        <v>12574690.720000003</v>
      </c>
      <c r="X137">
        <f t="shared" si="1"/>
        <v>18646112.130000003</v>
      </c>
    </row>
    <row r="138" spans="1:24" ht="12.75">
      <c r="A138" s="4">
        <f>SUBTOTAL(103,C$15:C138)</f>
        <v>124</v>
      </c>
      <c r="B138" s="4"/>
      <c r="C138" s="15" t="s">
        <v>46</v>
      </c>
      <c r="D138" s="16">
        <v>55468.5</v>
      </c>
      <c r="E138" s="16">
        <v>663863.1</v>
      </c>
      <c r="F138" s="16">
        <v>1091959</v>
      </c>
      <c r="G138" s="16">
        <v>1019056</v>
      </c>
      <c r="H138" s="16">
        <v>1018842</v>
      </c>
      <c r="I138" s="16">
        <v>1117750</v>
      </c>
      <c r="J138" s="16">
        <v>1522073</v>
      </c>
      <c r="K138" s="16">
        <v>1720451</v>
      </c>
      <c r="L138" s="16">
        <v>1289290</v>
      </c>
      <c r="M138" s="16">
        <v>1660665</v>
      </c>
      <c r="N138" s="16"/>
      <c r="O138" s="1"/>
      <c r="P138" s="1"/>
      <c r="Q138" s="1"/>
      <c r="R138" s="1"/>
      <c r="S138" s="1"/>
      <c r="T138" s="1"/>
      <c r="U138" s="1" t="s">
        <v>46</v>
      </c>
      <c r="V138">
        <v>482451</v>
      </c>
      <c r="W138">
        <v>1178214</v>
      </c>
      <c r="X138">
        <f t="shared" si="1"/>
        <v>1660665</v>
      </c>
    </row>
    <row r="139" spans="1:24" ht="12.75">
      <c r="A139" s="4">
        <f>SUBTOTAL(103,C$15:C139)</f>
        <v>125</v>
      </c>
      <c r="B139" s="4"/>
      <c r="C139" s="15" t="s">
        <v>84</v>
      </c>
      <c r="D139" s="16"/>
      <c r="E139" s="16"/>
      <c r="F139" s="16">
        <v>779935</v>
      </c>
      <c r="G139" s="16">
        <v>836215</v>
      </c>
      <c r="H139" s="16">
        <v>861573</v>
      </c>
      <c r="I139" s="16">
        <v>665283</v>
      </c>
      <c r="J139" s="16">
        <v>702949</v>
      </c>
      <c r="K139" s="16">
        <v>445960</v>
      </c>
      <c r="L139" s="16">
        <v>1457981.02</v>
      </c>
      <c r="M139" s="16">
        <v>4299432.02</v>
      </c>
      <c r="N139" s="16"/>
      <c r="O139" s="1"/>
      <c r="P139" s="1"/>
      <c r="Q139" s="1"/>
      <c r="R139" s="1"/>
      <c r="S139" s="1"/>
      <c r="T139" s="1"/>
      <c r="U139" s="1" t="s">
        <v>84</v>
      </c>
      <c r="V139">
        <v>1457981.02</v>
      </c>
      <c r="W139">
        <v>2841451</v>
      </c>
      <c r="X139">
        <f t="shared" si="1"/>
        <v>4299432.02</v>
      </c>
    </row>
    <row r="140" spans="1:24" ht="12.75">
      <c r="A140" s="4">
        <f>SUBTOTAL(103,C$15:C140)</f>
        <v>126</v>
      </c>
      <c r="B140" s="4"/>
      <c r="C140" s="15" t="s">
        <v>131</v>
      </c>
      <c r="D140" s="16"/>
      <c r="E140" s="16"/>
      <c r="F140" s="16"/>
      <c r="G140" s="16"/>
      <c r="H140" s="16"/>
      <c r="I140" s="16"/>
      <c r="J140" s="16"/>
      <c r="K140" s="16">
        <v>220276</v>
      </c>
      <c r="L140" s="16">
        <v>107982</v>
      </c>
      <c r="M140" s="16">
        <v>171722</v>
      </c>
      <c r="N140" s="16"/>
      <c r="O140" s="1"/>
      <c r="P140" s="1"/>
      <c r="Q140" s="1"/>
      <c r="R140" s="1"/>
      <c r="S140" s="1"/>
      <c r="T140" s="1"/>
      <c r="U140" s="1" t="s">
        <v>131</v>
      </c>
      <c r="V140">
        <v>77248</v>
      </c>
      <c r="W140">
        <v>94474</v>
      </c>
      <c r="X140">
        <f t="shared" si="1"/>
        <v>171722</v>
      </c>
    </row>
    <row r="141" spans="1:24" ht="12.75">
      <c r="A141" s="4">
        <f>SUBTOTAL(103,C$15:C141)</f>
        <v>127</v>
      </c>
      <c r="B141" s="4"/>
      <c r="C141" s="15" t="s">
        <v>166</v>
      </c>
      <c r="D141" s="16"/>
      <c r="E141" s="16"/>
      <c r="F141" s="16"/>
      <c r="G141" s="16"/>
      <c r="H141" s="16"/>
      <c r="I141" s="16"/>
      <c r="J141" s="16"/>
      <c r="K141" s="16"/>
      <c r="L141" s="16">
        <v>253859</v>
      </c>
      <c r="M141" s="16">
        <v>725637</v>
      </c>
      <c r="N141" s="16"/>
      <c r="O141" s="1"/>
      <c r="P141" s="1"/>
      <c r="Q141" s="1"/>
      <c r="R141" s="1"/>
      <c r="S141" s="1"/>
      <c r="T141" s="1"/>
      <c r="U141" s="1" t="s">
        <v>166</v>
      </c>
      <c r="V141">
        <v>253859</v>
      </c>
      <c r="W141">
        <v>471778</v>
      </c>
      <c r="X141">
        <f t="shared" si="1"/>
        <v>725637</v>
      </c>
    </row>
    <row r="142" spans="1:24" ht="12.75">
      <c r="A142" s="4">
        <f>SUBTOTAL(103,C$15:C142)</f>
        <v>128</v>
      </c>
      <c r="B142" s="4"/>
      <c r="C142" s="15" t="s">
        <v>209</v>
      </c>
      <c r="D142" s="16"/>
      <c r="E142" s="16"/>
      <c r="F142" s="16"/>
      <c r="G142" s="16"/>
      <c r="H142" s="16"/>
      <c r="I142" s="16"/>
      <c r="J142" s="16"/>
      <c r="K142" s="16"/>
      <c r="L142" s="16"/>
      <c r="M142" s="16">
        <v>26037</v>
      </c>
      <c r="N142" s="16"/>
      <c r="O142" s="1"/>
      <c r="P142" s="1"/>
      <c r="Q142" s="1"/>
      <c r="R142" s="1"/>
      <c r="S142" s="1"/>
      <c r="T142" s="1"/>
      <c r="U142" s="1" t="s">
        <v>209</v>
      </c>
      <c r="W142">
        <v>26037</v>
      </c>
      <c r="X142">
        <f t="shared" si="1"/>
        <v>26037</v>
      </c>
    </row>
    <row r="143" spans="1:24" ht="12.75">
      <c r="A143" s="4">
        <f>SUBTOTAL(103,C$15:C143)</f>
        <v>129</v>
      </c>
      <c r="B143" s="4"/>
      <c r="C143" s="15" t="s">
        <v>167</v>
      </c>
      <c r="D143" s="16"/>
      <c r="E143" s="16"/>
      <c r="F143" s="16"/>
      <c r="G143" s="16"/>
      <c r="H143" s="16"/>
      <c r="I143" s="16"/>
      <c r="J143" s="16"/>
      <c r="K143" s="16"/>
      <c r="L143" s="16">
        <v>11603868</v>
      </c>
      <c r="M143" s="16">
        <v>31635708</v>
      </c>
      <c r="N143" s="16"/>
      <c r="O143" s="1"/>
      <c r="P143" s="1"/>
      <c r="Q143" s="1"/>
      <c r="R143" s="1"/>
      <c r="S143" s="1"/>
      <c r="T143" s="1"/>
      <c r="U143" s="1" t="s">
        <v>167</v>
      </c>
      <c r="V143">
        <v>11603868</v>
      </c>
      <c r="W143">
        <v>20031840</v>
      </c>
      <c r="X143">
        <f t="shared" si="1"/>
        <v>31635708</v>
      </c>
    </row>
    <row r="144" spans="1:24" ht="12.75">
      <c r="A144" s="4">
        <f>SUBTOTAL(103,C$15:C144)</f>
        <v>130</v>
      </c>
      <c r="B144" s="4"/>
      <c r="C144" s="15" t="s">
        <v>47</v>
      </c>
      <c r="D144" s="16">
        <v>77316</v>
      </c>
      <c r="E144" s="16">
        <v>78467</v>
      </c>
      <c r="F144" s="16">
        <v>77105</v>
      </c>
      <c r="G144" s="16">
        <v>79010</v>
      </c>
      <c r="H144" s="16">
        <v>48854</v>
      </c>
      <c r="I144" s="16"/>
      <c r="J144" s="16"/>
      <c r="K144" s="16"/>
      <c r="L144" s="16"/>
      <c r="M144" s="16"/>
      <c r="N144" s="16"/>
      <c r="O144" s="1"/>
      <c r="P144" s="1"/>
      <c r="Q144" s="1"/>
      <c r="R144" s="1"/>
      <c r="S144" s="1"/>
      <c r="T144" s="1"/>
      <c r="U144" s="1" t="s">
        <v>47</v>
      </c>
      <c r="X144">
        <f aca="true" t="shared" si="2" ref="X144:X207">W144+V144</f>
        <v>0</v>
      </c>
    </row>
    <row r="145" spans="1:24" ht="12.75">
      <c r="A145" s="4">
        <f>SUBTOTAL(103,C$15:C145)</f>
        <v>131</v>
      </c>
      <c r="B145" s="4"/>
      <c r="C145" s="15" t="s">
        <v>168</v>
      </c>
      <c r="D145" s="16"/>
      <c r="E145" s="16"/>
      <c r="F145" s="16"/>
      <c r="G145" s="16"/>
      <c r="H145" s="16"/>
      <c r="I145" s="16"/>
      <c r="J145" s="16"/>
      <c r="K145" s="16"/>
      <c r="L145" s="16">
        <v>82824.76</v>
      </c>
      <c r="M145" s="16">
        <v>380662.62</v>
      </c>
      <c r="N145" s="16"/>
      <c r="O145" s="1"/>
      <c r="P145" s="1"/>
      <c r="Q145" s="1"/>
      <c r="R145" s="1"/>
      <c r="S145" s="1"/>
      <c r="T145" s="1"/>
      <c r="U145" s="1" t="s">
        <v>168</v>
      </c>
      <c r="V145">
        <v>82824.76</v>
      </c>
      <c r="W145">
        <v>297837.86</v>
      </c>
      <c r="X145">
        <f t="shared" si="2"/>
        <v>380662.62</v>
      </c>
    </row>
    <row r="146" spans="1:24" ht="12.75">
      <c r="A146" s="4">
        <f>SUBTOTAL(103,C$15:C146)</f>
        <v>132</v>
      </c>
      <c r="B146" s="4"/>
      <c r="C146" s="15" t="s">
        <v>97</v>
      </c>
      <c r="D146" s="16"/>
      <c r="E146" s="16"/>
      <c r="F146" s="16"/>
      <c r="G146" s="16">
        <v>32669.4</v>
      </c>
      <c r="H146" s="16">
        <v>75074.4</v>
      </c>
      <c r="I146" s="16">
        <v>8463</v>
      </c>
      <c r="J146" s="16"/>
      <c r="K146" s="16"/>
      <c r="L146" s="16"/>
      <c r="M146" s="16"/>
      <c r="N146" s="16"/>
      <c r="O146" s="1"/>
      <c r="P146" s="1"/>
      <c r="Q146" s="1"/>
      <c r="R146" s="1"/>
      <c r="S146" s="1"/>
      <c r="T146" s="1"/>
      <c r="U146" s="1" t="s">
        <v>97</v>
      </c>
      <c r="W146">
        <v>0</v>
      </c>
      <c r="X146">
        <f t="shared" si="2"/>
        <v>0</v>
      </c>
    </row>
    <row r="147" spans="1:24" ht="12.75">
      <c r="A147" s="4">
        <f>SUBTOTAL(103,C$15:C147)</f>
        <v>133</v>
      </c>
      <c r="B147" s="4"/>
      <c r="C147" s="15" t="s">
        <v>121</v>
      </c>
      <c r="D147" s="16"/>
      <c r="E147" s="16"/>
      <c r="F147" s="16"/>
      <c r="G147" s="16"/>
      <c r="H147" s="16"/>
      <c r="I147" s="16">
        <v>5041</v>
      </c>
      <c r="J147" s="16"/>
      <c r="K147" s="16"/>
      <c r="L147" s="16"/>
      <c r="M147" s="16"/>
      <c r="N147" s="16"/>
      <c r="O147" s="1"/>
      <c r="P147" s="1"/>
      <c r="Q147" s="1"/>
      <c r="R147" s="1"/>
      <c r="S147" s="1"/>
      <c r="T147" s="1"/>
      <c r="U147" s="1" t="s">
        <v>121</v>
      </c>
      <c r="W147">
        <v>0</v>
      </c>
      <c r="X147">
        <f t="shared" si="2"/>
        <v>0</v>
      </c>
    </row>
    <row r="148" spans="1:24" ht="12.75">
      <c r="A148" s="4">
        <f>SUBTOTAL(103,C$15:C148)</f>
        <v>134</v>
      </c>
      <c r="B148" s="4"/>
      <c r="C148" s="15" t="s">
        <v>85</v>
      </c>
      <c r="D148" s="16"/>
      <c r="E148" s="16"/>
      <c r="F148" s="16">
        <v>1326303.43</v>
      </c>
      <c r="G148" s="16">
        <v>16105203.05</v>
      </c>
      <c r="H148" s="16">
        <v>17869206.76</v>
      </c>
      <c r="I148" s="16">
        <v>21339107.240000002</v>
      </c>
      <c r="J148" s="16">
        <v>25710935.819999997</v>
      </c>
      <c r="K148" s="16">
        <v>23867844.56</v>
      </c>
      <c r="L148" s="16">
        <v>44786965.69</v>
      </c>
      <c r="M148" s="16">
        <v>115688325.09</v>
      </c>
      <c r="N148" s="16"/>
      <c r="O148" s="1"/>
      <c r="P148" s="1"/>
      <c r="Q148" s="1"/>
      <c r="R148" s="1"/>
      <c r="S148" s="1"/>
      <c r="T148" s="1"/>
      <c r="U148" s="1" t="s">
        <v>85</v>
      </c>
      <c r="V148">
        <v>29545168.090000004</v>
      </c>
      <c r="W148">
        <v>86143157</v>
      </c>
      <c r="X148">
        <f t="shared" si="2"/>
        <v>115688325.09</v>
      </c>
    </row>
    <row r="149" spans="1:24" ht="12.75">
      <c r="A149" s="4">
        <f>SUBTOTAL(103,C$15:C149)</f>
        <v>135</v>
      </c>
      <c r="B149" s="4"/>
      <c r="C149" s="15" t="s">
        <v>132</v>
      </c>
      <c r="D149" s="16"/>
      <c r="E149" s="16"/>
      <c r="F149" s="16"/>
      <c r="G149" s="16"/>
      <c r="H149" s="16"/>
      <c r="I149" s="16"/>
      <c r="J149" s="16"/>
      <c r="K149" s="16">
        <v>21359</v>
      </c>
      <c r="L149" s="16">
        <v>80516</v>
      </c>
      <c r="M149" s="16">
        <v>205323.91999999998</v>
      </c>
      <c r="N149" s="16"/>
      <c r="O149" s="1"/>
      <c r="P149" s="1"/>
      <c r="Q149" s="1"/>
      <c r="R149" s="1"/>
      <c r="S149" s="1"/>
      <c r="T149" s="1"/>
      <c r="U149" s="1" t="s">
        <v>132</v>
      </c>
      <c r="V149">
        <v>80516</v>
      </c>
      <c r="W149">
        <v>124807.92</v>
      </c>
      <c r="X149">
        <f t="shared" si="2"/>
        <v>205323.91999999998</v>
      </c>
    </row>
    <row r="150" spans="1:24" ht="12.75">
      <c r="A150" s="4">
        <f>SUBTOTAL(103,C$15:C150)</f>
        <v>136</v>
      </c>
      <c r="B150" s="4"/>
      <c r="C150" s="15" t="s">
        <v>48</v>
      </c>
      <c r="D150" s="16">
        <v>60935</v>
      </c>
      <c r="E150" s="16">
        <v>77456</v>
      </c>
      <c r="F150" s="16">
        <v>93200</v>
      </c>
      <c r="G150" s="16"/>
      <c r="H150" s="16"/>
      <c r="I150" s="16">
        <v>44741</v>
      </c>
      <c r="J150" s="16"/>
      <c r="K150" s="16"/>
      <c r="L150" s="16"/>
      <c r="M150" s="16"/>
      <c r="N150" s="16"/>
      <c r="O150" s="1"/>
      <c r="P150" s="1"/>
      <c r="Q150" s="1"/>
      <c r="R150" s="1"/>
      <c r="S150" s="1"/>
      <c r="T150" s="1"/>
      <c r="U150" s="1" t="s">
        <v>48</v>
      </c>
      <c r="W150">
        <v>0</v>
      </c>
      <c r="X150">
        <f t="shared" si="2"/>
        <v>0</v>
      </c>
    </row>
    <row r="151" spans="1:24" ht="12.75">
      <c r="A151" s="4">
        <f>SUBTOTAL(103,C$15:C151)</f>
        <v>137</v>
      </c>
      <c r="B151" s="4"/>
      <c r="C151" s="15" t="s">
        <v>86</v>
      </c>
      <c r="D151" s="16"/>
      <c r="E151" s="16"/>
      <c r="F151" s="16">
        <v>59837</v>
      </c>
      <c r="G151" s="16">
        <v>46305</v>
      </c>
      <c r="H151" s="16">
        <v>49843</v>
      </c>
      <c r="I151" s="16">
        <v>106887</v>
      </c>
      <c r="J151" s="16">
        <v>86564</v>
      </c>
      <c r="K151" s="16">
        <v>36681</v>
      </c>
      <c r="L151" s="16"/>
      <c r="M151" s="16">
        <v>49371</v>
      </c>
      <c r="N151" s="16"/>
      <c r="O151" s="1"/>
      <c r="P151" s="1"/>
      <c r="Q151" s="1"/>
      <c r="R151" s="1"/>
      <c r="S151" s="1"/>
      <c r="T151" s="1"/>
      <c r="U151" s="1" t="s">
        <v>86</v>
      </c>
      <c r="W151">
        <v>49371</v>
      </c>
      <c r="X151">
        <f t="shared" si="2"/>
        <v>49371</v>
      </c>
    </row>
    <row r="152" spans="1:24" ht="12.75">
      <c r="A152" s="4">
        <f>SUBTOTAL(103,C$15:C152)</f>
        <v>138</v>
      </c>
      <c r="B152" s="4"/>
      <c r="C152" s="15" t="s">
        <v>169</v>
      </c>
      <c r="D152" s="16"/>
      <c r="E152" s="16"/>
      <c r="F152" s="16"/>
      <c r="G152" s="16"/>
      <c r="H152" s="16"/>
      <c r="I152" s="16"/>
      <c r="J152" s="16"/>
      <c r="K152" s="16"/>
      <c r="L152" s="16">
        <v>151991</v>
      </c>
      <c r="M152" s="16">
        <v>407849</v>
      </c>
      <c r="N152" s="16"/>
      <c r="O152" s="1"/>
      <c r="P152" s="1"/>
      <c r="Q152" s="1"/>
      <c r="R152" s="1"/>
      <c r="S152" s="1"/>
      <c r="T152" s="1"/>
      <c r="U152" s="1" t="s">
        <v>169</v>
      </c>
      <c r="V152">
        <v>151991</v>
      </c>
      <c r="W152">
        <v>255858</v>
      </c>
      <c r="X152">
        <f t="shared" si="2"/>
        <v>407849</v>
      </c>
    </row>
    <row r="153" spans="1:24" ht="12.75">
      <c r="A153" s="4">
        <f>SUBTOTAL(103,C$15:C153)</f>
        <v>139</v>
      </c>
      <c r="B153" s="4"/>
      <c r="C153" s="15" t="s">
        <v>170</v>
      </c>
      <c r="D153" s="16"/>
      <c r="E153" s="16"/>
      <c r="F153" s="16"/>
      <c r="G153" s="16"/>
      <c r="H153" s="16"/>
      <c r="I153" s="16"/>
      <c r="J153" s="16"/>
      <c r="K153" s="16"/>
      <c r="L153" s="16">
        <v>3582915</v>
      </c>
      <c r="M153" s="16">
        <v>10909514</v>
      </c>
      <c r="N153" s="16"/>
      <c r="O153" s="1"/>
      <c r="P153" s="1"/>
      <c r="Q153" s="1"/>
      <c r="R153" s="1"/>
      <c r="S153" s="1"/>
      <c r="T153" s="1"/>
      <c r="U153" s="1" t="s">
        <v>170</v>
      </c>
      <c r="V153">
        <v>3582915</v>
      </c>
      <c r="W153">
        <v>7326599</v>
      </c>
      <c r="X153">
        <f t="shared" si="2"/>
        <v>10909514</v>
      </c>
    </row>
    <row r="154" spans="1:24" ht="12.75">
      <c r="A154" s="4">
        <f>SUBTOTAL(103,C$15:C154)</f>
        <v>140</v>
      </c>
      <c r="B154" s="4"/>
      <c r="C154" s="15" t="s">
        <v>171</v>
      </c>
      <c r="D154" s="16"/>
      <c r="E154" s="16"/>
      <c r="F154" s="16"/>
      <c r="G154" s="16"/>
      <c r="H154" s="16"/>
      <c r="I154" s="16"/>
      <c r="J154" s="16"/>
      <c r="K154" s="16"/>
      <c r="L154" s="16">
        <v>20428.54</v>
      </c>
      <c r="M154" s="16">
        <v>51147.08</v>
      </c>
      <c r="N154" s="16"/>
      <c r="O154" s="1"/>
      <c r="P154" s="1"/>
      <c r="Q154" s="1"/>
      <c r="R154" s="1"/>
      <c r="S154" s="1"/>
      <c r="T154" s="1"/>
      <c r="U154" s="1" t="s">
        <v>171</v>
      </c>
      <c r="V154">
        <v>20428.54</v>
      </c>
      <c r="W154">
        <v>30718.54</v>
      </c>
      <c r="X154">
        <f t="shared" si="2"/>
        <v>51147.08</v>
      </c>
    </row>
    <row r="155" spans="1:24" ht="12.75">
      <c r="A155" s="4">
        <f>SUBTOTAL(103,C$15:C155)</f>
        <v>141</v>
      </c>
      <c r="B155" s="4"/>
      <c r="C155" s="15" t="s">
        <v>172</v>
      </c>
      <c r="D155" s="16"/>
      <c r="E155" s="16"/>
      <c r="F155" s="16"/>
      <c r="G155" s="16"/>
      <c r="H155" s="16"/>
      <c r="I155" s="16"/>
      <c r="J155" s="16"/>
      <c r="K155" s="16"/>
      <c r="L155" s="16">
        <v>29956</v>
      </c>
      <c r="M155" s="16">
        <v>83698</v>
      </c>
      <c r="N155" s="16"/>
      <c r="O155" s="1"/>
      <c r="P155" s="1"/>
      <c r="Q155" s="1"/>
      <c r="R155" s="1"/>
      <c r="S155" s="1"/>
      <c r="T155" s="1"/>
      <c r="U155" s="1" t="s">
        <v>172</v>
      </c>
      <c r="V155">
        <v>29956</v>
      </c>
      <c r="W155">
        <v>53742</v>
      </c>
      <c r="X155">
        <f t="shared" si="2"/>
        <v>83698</v>
      </c>
    </row>
    <row r="156" spans="1:24" ht="12.75">
      <c r="A156" s="4">
        <f>SUBTOTAL(103,C$15:C156)</f>
        <v>142</v>
      </c>
      <c r="B156" s="4"/>
      <c r="C156" s="15" t="s">
        <v>173</v>
      </c>
      <c r="D156" s="16"/>
      <c r="E156" s="16"/>
      <c r="F156" s="16"/>
      <c r="G156" s="16"/>
      <c r="H156" s="16"/>
      <c r="I156" s="16"/>
      <c r="J156" s="16"/>
      <c r="K156" s="16"/>
      <c r="L156" s="16">
        <v>148940</v>
      </c>
      <c r="M156" s="16">
        <v>423772</v>
      </c>
      <c r="N156" s="16"/>
      <c r="O156" s="1"/>
      <c r="P156" s="1"/>
      <c r="Q156" s="1"/>
      <c r="R156" s="1"/>
      <c r="S156" s="1"/>
      <c r="T156" s="1"/>
      <c r="U156" s="1" t="s">
        <v>173</v>
      </c>
      <c r="V156">
        <v>148940</v>
      </c>
      <c r="W156">
        <v>274832</v>
      </c>
      <c r="X156">
        <f t="shared" si="2"/>
        <v>423772</v>
      </c>
    </row>
    <row r="157" spans="1:24" ht="12.75">
      <c r="A157" s="4">
        <f>SUBTOTAL(103,C$15:C157)</f>
        <v>143</v>
      </c>
      <c r="B157" s="4"/>
      <c r="C157" s="15" t="s">
        <v>174</v>
      </c>
      <c r="D157" s="16"/>
      <c r="E157" s="16"/>
      <c r="F157" s="16"/>
      <c r="G157" s="16"/>
      <c r="H157" s="16"/>
      <c r="I157" s="16"/>
      <c r="J157" s="16"/>
      <c r="K157" s="16"/>
      <c r="L157" s="16">
        <v>4697</v>
      </c>
      <c r="M157" s="16">
        <v>10087</v>
      </c>
      <c r="N157" s="16"/>
      <c r="O157" s="1"/>
      <c r="P157" s="1"/>
      <c r="Q157" s="1"/>
      <c r="R157" s="1"/>
      <c r="S157" s="1"/>
      <c r="T157" s="1"/>
      <c r="U157" s="1" t="s">
        <v>174</v>
      </c>
      <c r="V157">
        <v>4697</v>
      </c>
      <c r="W157">
        <v>5390</v>
      </c>
      <c r="X157">
        <f t="shared" si="2"/>
        <v>10087</v>
      </c>
    </row>
    <row r="158" spans="1:24" ht="12.75">
      <c r="A158" s="4">
        <f>SUBTOTAL(103,C$15:C158)</f>
        <v>144</v>
      </c>
      <c r="B158" s="4"/>
      <c r="C158" s="15" t="s">
        <v>175</v>
      </c>
      <c r="D158" s="16"/>
      <c r="E158" s="16"/>
      <c r="F158" s="16"/>
      <c r="G158" s="16"/>
      <c r="H158" s="16"/>
      <c r="I158" s="16"/>
      <c r="J158" s="16"/>
      <c r="K158" s="16"/>
      <c r="L158" s="16">
        <v>50459.16</v>
      </c>
      <c r="M158" s="16">
        <v>124659.14</v>
      </c>
      <c r="N158" s="16"/>
      <c r="O158" s="1"/>
      <c r="P158" s="1"/>
      <c r="Q158" s="1"/>
      <c r="R158" s="1"/>
      <c r="S158" s="1"/>
      <c r="T158" s="1"/>
      <c r="U158" s="1" t="s">
        <v>175</v>
      </c>
      <c r="V158">
        <v>50459.16</v>
      </c>
      <c r="W158">
        <v>74199.98</v>
      </c>
      <c r="X158">
        <f t="shared" si="2"/>
        <v>124659.14</v>
      </c>
    </row>
    <row r="159" spans="1:24" ht="12.75">
      <c r="A159" s="4">
        <f>SUBTOTAL(103,C$15:C159)</f>
        <v>145</v>
      </c>
      <c r="B159" s="4"/>
      <c r="C159" s="15" t="s">
        <v>176</v>
      </c>
      <c r="D159" s="16"/>
      <c r="E159" s="16"/>
      <c r="F159" s="16"/>
      <c r="G159" s="16"/>
      <c r="H159" s="16"/>
      <c r="I159" s="16"/>
      <c r="J159" s="16"/>
      <c r="K159" s="16"/>
      <c r="L159" s="16">
        <v>35635.6</v>
      </c>
      <c r="M159" s="16">
        <v>91165.23000000001</v>
      </c>
      <c r="N159" s="16"/>
      <c r="O159" s="1"/>
      <c r="P159" s="1"/>
      <c r="Q159" s="1"/>
      <c r="R159" s="1"/>
      <c r="S159" s="1"/>
      <c r="T159" s="1"/>
      <c r="U159" s="1" t="s">
        <v>176</v>
      </c>
      <c r="V159">
        <v>35635.6</v>
      </c>
      <c r="W159">
        <v>55529.630000000005</v>
      </c>
      <c r="X159">
        <f t="shared" si="2"/>
        <v>91165.23000000001</v>
      </c>
    </row>
    <row r="160" spans="1:24" ht="12.75">
      <c r="A160" s="4">
        <f>SUBTOTAL(103,C$15:C160)</f>
        <v>146</v>
      </c>
      <c r="B160" s="4"/>
      <c r="C160" s="15" t="s">
        <v>203</v>
      </c>
      <c r="D160" s="16"/>
      <c r="E160" s="16"/>
      <c r="F160" s="16"/>
      <c r="G160" s="16"/>
      <c r="H160" s="16"/>
      <c r="I160" s="16"/>
      <c r="J160" s="16"/>
      <c r="K160" s="16"/>
      <c r="L160" s="16"/>
      <c r="M160" s="16">
        <v>68581.58</v>
      </c>
      <c r="N160" s="16"/>
      <c r="O160" s="1"/>
      <c r="P160" s="1"/>
      <c r="Q160" s="1"/>
      <c r="R160" s="1"/>
      <c r="S160" s="1"/>
      <c r="T160" s="1"/>
      <c r="U160" s="1" t="s">
        <v>203</v>
      </c>
      <c r="V160">
        <v>27349.87</v>
      </c>
      <c r="W160">
        <v>41231.71</v>
      </c>
      <c r="X160">
        <f t="shared" si="2"/>
        <v>68581.58</v>
      </c>
    </row>
    <row r="161" spans="1:24" ht="12.75">
      <c r="A161" s="4">
        <f>SUBTOTAL(103,C$15:C161)</f>
        <v>147</v>
      </c>
      <c r="B161" s="4"/>
      <c r="C161" s="15" t="s">
        <v>77</v>
      </c>
      <c r="D161" s="16"/>
      <c r="E161" s="16">
        <v>27619.27</v>
      </c>
      <c r="F161" s="16">
        <v>17640.1</v>
      </c>
      <c r="G161" s="16">
        <v>16897.56</v>
      </c>
      <c r="H161" s="16">
        <v>22253.4</v>
      </c>
      <c r="I161" s="16">
        <v>16867.84</v>
      </c>
      <c r="J161" s="16">
        <v>14289.82</v>
      </c>
      <c r="K161" s="16">
        <v>12239.55</v>
      </c>
      <c r="L161" s="16">
        <v>13891090.62</v>
      </c>
      <c r="M161" s="16">
        <v>41952573.988</v>
      </c>
      <c r="N161" s="16"/>
      <c r="O161" s="1"/>
      <c r="P161" s="1"/>
      <c r="Q161" s="1"/>
      <c r="R161" s="1"/>
      <c r="S161" s="1"/>
      <c r="T161" s="1"/>
      <c r="U161" s="1" t="s">
        <v>77</v>
      </c>
      <c r="V161">
        <v>13884337.82</v>
      </c>
      <c r="W161">
        <v>28068236.167999998</v>
      </c>
      <c r="X161">
        <f t="shared" si="2"/>
        <v>41952573.988</v>
      </c>
    </row>
    <row r="162" spans="1:24" ht="12.75">
      <c r="A162" s="4">
        <f>SUBTOTAL(103,C$15:C162)</f>
        <v>148</v>
      </c>
      <c r="B162" s="4"/>
      <c r="C162" s="15" t="s">
        <v>49</v>
      </c>
      <c r="D162" s="16">
        <v>11285</v>
      </c>
      <c r="E162" s="16">
        <v>869</v>
      </c>
      <c r="F162" s="16"/>
      <c r="G162" s="16"/>
      <c r="H162" s="16"/>
      <c r="I162" s="16"/>
      <c r="J162" s="16"/>
      <c r="K162" s="16"/>
      <c r="L162" s="16">
        <v>111627</v>
      </c>
      <c r="M162" s="16">
        <v>301025</v>
      </c>
      <c r="N162" s="16"/>
      <c r="O162" s="1"/>
      <c r="P162" s="1"/>
      <c r="Q162" s="1"/>
      <c r="R162" s="1"/>
      <c r="S162" s="1"/>
      <c r="T162" s="1"/>
      <c r="U162" s="1" t="s">
        <v>49</v>
      </c>
      <c r="V162">
        <v>111627</v>
      </c>
      <c r="W162">
        <v>189398</v>
      </c>
      <c r="X162">
        <f t="shared" si="2"/>
        <v>301025</v>
      </c>
    </row>
    <row r="163" spans="1:24" ht="12.75">
      <c r="A163" s="4">
        <f>SUBTOTAL(103,C$15:C163)</f>
        <v>149</v>
      </c>
      <c r="B163" s="4"/>
      <c r="C163" s="15" t="s">
        <v>50</v>
      </c>
      <c r="D163" s="16">
        <v>648919.3</v>
      </c>
      <c r="E163" s="16">
        <v>1074977.928</v>
      </c>
      <c r="F163" s="16">
        <v>485082.0468</v>
      </c>
      <c r="G163" s="16"/>
      <c r="H163" s="16"/>
      <c r="I163" s="16"/>
      <c r="J163" s="16"/>
      <c r="K163" s="16"/>
      <c r="L163" s="16"/>
      <c r="M163" s="16"/>
      <c r="N163" s="16"/>
      <c r="O163" s="1"/>
      <c r="P163" s="1"/>
      <c r="Q163" s="1"/>
      <c r="R163" s="1"/>
      <c r="S163" s="1"/>
      <c r="T163" s="1"/>
      <c r="U163" s="1" t="s">
        <v>50</v>
      </c>
      <c r="X163">
        <f t="shared" si="2"/>
        <v>0</v>
      </c>
    </row>
    <row r="164" spans="1:24" ht="12.75">
      <c r="A164" s="4">
        <f>SUBTOTAL(103,C$15:C164)</f>
        <v>150</v>
      </c>
      <c r="B164" s="4"/>
      <c r="C164" s="15" t="s">
        <v>51</v>
      </c>
      <c r="D164" s="16">
        <v>3561098.7</v>
      </c>
      <c r="E164" s="16">
        <v>4183185</v>
      </c>
      <c r="F164" s="16">
        <v>4055935.0024</v>
      </c>
      <c r="G164" s="16">
        <v>3834030</v>
      </c>
      <c r="H164" s="16">
        <v>3688034</v>
      </c>
      <c r="I164" s="16">
        <v>3344176</v>
      </c>
      <c r="J164" s="16">
        <v>2458895</v>
      </c>
      <c r="K164" s="16"/>
      <c r="L164" s="16"/>
      <c r="M164" s="16"/>
      <c r="N164" s="16"/>
      <c r="O164" s="1"/>
      <c r="P164" s="1"/>
      <c r="Q164" s="1"/>
      <c r="R164" s="1"/>
      <c r="S164" s="1"/>
      <c r="T164" s="1"/>
      <c r="U164" s="1" t="s">
        <v>51</v>
      </c>
      <c r="X164">
        <f t="shared" si="2"/>
        <v>0</v>
      </c>
    </row>
    <row r="165" spans="1:24" ht="12.75">
      <c r="A165" s="4">
        <f>SUBTOTAL(103,C$15:C165)</f>
        <v>151</v>
      </c>
      <c r="B165" s="4"/>
      <c r="C165" s="15" t="s">
        <v>177</v>
      </c>
      <c r="D165" s="16"/>
      <c r="E165" s="16"/>
      <c r="F165" s="16"/>
      <c r="G165" s="16"/>
      <c r="H165" s="16"/>
      <c r="I165" s="16"/>
      <c r="J165" s="16"/>
      <c r="K165" s="16"/>
      <c r="L165" s="16">
        <v>720680</v>
      </c>
      <c r="M165" s="16">
        <v>720680</v>
      </c>
      <c r="N165" s="16"/>
      <c r="O165" s="1"/>
      <c r="P165" s="1"/>
      <c r="Q165" s="1"/>
      <c r="R165" s="1"/>
      <c r="S165" s="1"/>
      <c r="T165" s="1"/>
      <c r="U165" s="1" t="s">
        <v>177</v>
      </c>
      <c r="V165">
        <v>720680</v>
      </c>
      <c r="W165">
        <v>0</v>
      </c>
      <c r="X165">
        <f t="shared" si="2"/>
        <v>720680</v>
      </c>
    </row>
    <row r="166" spans="1:24" ht="12.75">
      <c r="A166" s="4">
        <f>SUBTOTAL(103,C$15:C166)</f>
        <v>152</v>
      </c>
      <c r="B166" s="4"/>
      <c r="C166" s="15" t="s">
        <v>178</v>
      </c>
      <c r="D166" s="16"/>
      <c r="E166" s="16"/>
      <c r="F166" s="16"/>
      <c r="G166" s="16"/>
      <c r="H166" s="16"/>
      <c r="I166" s="16"/>
      <c r="J166" s="16"/>
      <c r="K166" s="16"/>
      <c r="L166" s="16">
        <v>32229.989999999998</v>
      </c>
      <c r="M166" s="16">
        <v>32229.989999999998</v>
      </c>
      <c r="N166" s="16"/>
      <c r="O166" s="1"/>
      <c r="P166" s="1"/>
      <c r="Q166" s="1"/>
      <c r="R166" s="1"/>
      <c r="S166" s="1"/>
      <c r="T166" s="1"/>
      <c r="U166" s="1" t="s">
        <v>178</v>
      </c>
      <c r="V166">
        <v>32229.989999999998</v>
      </c>
      <c r="W166">
        <v>0</v>
      </c>
      <c r="X166">
        <f t="shared" si="2"/>
        <v>32229.989999999998</v>
      </c>
    </row>
    <row r="167" spans="1:24" ht="12.75">
      <c r="A167" s="4">
        <f>SUBTOTAL(103,C$15:C167)</f>
        <v>153</v>
      </c>
      <c r="B167" s="4"/>
      <c r="C167" s="15" t="s">
        <v>179</v>
      </c>
      <c r="D167" s="16"/>
      <c r="E167" s="16"/>
      <c r="F167" s="16"/>
      <c r="G167" s="16"/>
      <c r="H167" s="16"/>
      <c r="I167" s="16"/>
      <c r="J167" s="16"/>
      <c r="K167" s="16"/>
      <c r="L167" s="16">
        <v>86765.81999999999</v>
      </c>
      <c r="M167" s="16">
        <v>238230.91999999998</v>
      </c>
      <c r="N167" s="16"/>
      <c r="O167" s="1"/>
      <c r="P167" s="1"/>
      <c r="Q167" s="1"/>
      <c r="R167" s="1"/>
      <c r="S167" s="1"/>
      <c r="T167" s="1"/>
      <c r="U167" s="1" t="s">
        <v>179</v>
      </c>
      <c r="V167">
        <v>86765.81999999999</v>
      </c>
      <c r="W167">
        <v>151465.1</v>
      </c>
      <c r="X167">
        <f t="shared" si="2"/>
        <v>238230.91999999998</v>
      </c>
    </row>
    <row r="168" spans="1:24" ht="12.75">
      <c r="A168" s="4">
        <f>SUBTOTAL(103,C$15:C168)</f>
        <v>154</v>
      </c>
      <c r="B168" s="4"/>
      <c r="C168" s="15" t="s">
        <v>180</v>
      </c>
      <c r="D168" s="16"/>
      <c r="E168" s="16"/>
      <c r="F168" s="16"/>
      <c r="G168" s="16"/>
      <c r="H168" s="16"/>
      <c r="I168" s="16"/>
      <c r="J168" s="16"/>
      <c r="K168" s="16"/>
      <c r="L168" s="16">
        <v>48961.340000000004</v>
      </c>
      <c r="M168" s="16">
        <v>143665.26</v>
      </c>
      <c r="N168" s="16"/>
      <c r="O168" s="1"/>
      <c r="P168" s="1"/>
      <c r="Q168" s="1"/>
      <c r="R168" s="1"/>
      <c r="S168" s="1"/>
      <c r="T168" s="1"/>
      <c r="U168" s="1" t="s">
        <v>180</v>
      </c>
      <c r="V168">
        <v>48961.340000000004</v>
      </c>
      <c r="W168">
        <v>94703.92</v>
      </c>
      <c r="X168">
        <f t="shared" si="2"/>
        <v>143665.26</v>
      </c>
    </row>
    <row r="169" spans="1:24" ht="12.75">
      <c r="A169" s="4">
        <f>SUBTOTAL(103,C$15:C169)</f>
        <v>155</v>
      </c>
      <c r="B169" s="4"/>
      <c r="C169" s="15" t="s">
        <v>181</v>
      </c>
      <c r="D169" s="16"/>
      <c r="E169" s="16"/>
      <c r="F169" s="16"/>
      <c r="G169" s="16"/>
      <c r="H169" s="16"/>
      <c r="I169" s="16"/>
      <c r="J169" s="16"/>
      <c r="K169" s="16"/>
      <c r="L169" s="16">
        <v>74315</v>
      </c>
      <c r="M169" s="16">
        <v>199656</v>
      </c>
      <c r="N169" s="16"/>
      <c r="O169" s="1"/>
      <c r="P169" s="1"/>
      <c r="Q169" s="1"/>
      <c r="R169" s="1"/>
      <c r="S169" s="1"/>
      <c r="T169" s="1"/>
      <c r="U169" s="1" t="s">
        <v>181</v>
      </c>
      <c r="V169">
        <v>74315</v>
      </c>
      <c r="W169">
        <v>125341</v>
      </c>
      <c r="X169">
        <f t="shared" si="2"/>
        <v>199656</v>
      </c>
    </row>
    <row r="170" spans="1:24" ht="12.75">
      <c r="A170" s="4">
        <f>SUBTOTAL(103,C$15:C170)</f>
        <v>156</v>
      </c>
      <c r="B170" s="4"/>
      <c r="C170" s="15" t="s">
        <v>182</v>
      </c>
      <c r="D170" s="16"/>
      <c r="E170" s="16"/>
      <c r="F170" s="16"/>
      <c r="G170" s="16"/>
      <c r="H170" s="16"/>
      <c r="I170" s="16"/>
      <c r="J170" s="16"/>
      <c r="K170" s="16"/>
      <c r="L170" s="16">
        <v>45195.62</v>
      </c>
      <c r="M170" s="16">
        <v>126384.01000000001</v>
      </c>
      <c r="N170" s="16"/>
      <c r="O170" s="1"/>
      <c r="P170" s="1"/>
      <c r="Q170" s="1"/>
      <c r="R170" s="1"/>
      <c r="S170" s="1"/>
      <c r="T170" s="1"/>
      <c r="U170" s="1" t="s">
        <v>182</v>
      </c>
      <c r="V170">
        <v>45195.62</v>
      </c>
      <c r="W170">
        <v>81188.39</v>
      </c>
      <c r="X170">
        <f t="shared" si="2"/>
        <v>126384.01000000001</v>
      </c>
    </row>
    <row r="171" spans="1:24" ht="12.75">
      <c r="A171" s="4">
        <f>SUBTOTAL(103,C$15:C171)</f>
        <v>157</v>
      </c>
      <c r="B171" s="4"/>
      <c r="C171" s="15" t="s">
        <v>52</v>
      </c>
      <c r="D171" s="16"/>
      <c r="E171" s="16">
        <v>29384</v>
      </c>
      <c r="F171" s="16">
        <v>55270.94</v>
      </c>
      <c r="G171" s="16">
        <v>16817</v>
      </c>
      <c r="H171" s="16"/>
      <c r="I171" s="16"/>
      <c r="J171" s="16"/>
      <c r="K171" s="16"/>
      <c r="L171" s="16"/>
      <c r="M171" s="16"/>
      <c r="N171" s="16"/>
      <c r="O171" s="1"/>
      <c r="P171" s="1"/>
      <c r="Q171" s="1"/>
      <c r="R171" s="1"/>
      <c r="S171" s="1"/>
      <c r="T171" s="1"/>
      <c r="U171" s="1" t="s">
        <v>52</v>
      </c>
      <c r="X171">
        <f t="shared" si="2"/>
        <v>0</v>
      </c>
    </row>
    <row r="172" spans="1:24" ht="12.75">
      <c r="A172" s="4">
        <f>SUBTOTAL(103,C$15:C172)</f>
        <v>158</v>
      </c>
      <c r="B172" s="4"/>
      <c r="C172" s="15" t="s">
        <v>183</v>
      </c>
      <c r="D172" s="16"/>
      <c r="E172" s="16"/>
      <c r="F172" s="16"/>
      <c r="G172" s="16"/>
      <c r="H172" s="16"/>
      <c r="I172" s="16"/>
      <c r="J172" s="16"/>
      <c r="K172" s="16"/>
      <c r="L172" s="16">
        <v>447032.05000000005</v>
      </c>
      <c r="M172" s="16">
        <v>979984.6000000001</v>
      </c>
      <c r="N172" s="16"/>
      <c r="O172" s="1"/>
      <c r="P172" s="1"/>
      <c r="Q172" s="1"/>
      <c r="R172" s="1"/>
      <c r="S172" s="1"/>
      <c r="T172" s="1"/>
      <c r="U172" s="1" t="s">
        <v>183</v>
      </c>
      <c r="V172">
        <v>447032.05000000005</v>
      </c>
      <c r="W172">
        <v>532952.55</v>
      </c>
      <c r="X172">
        <f t="shared" si="2"/>
        <v>979984.6000000001</v>
      </c>
    </row>
    <row r="173" spans="1:24" ht="12.75">
      <c r="A173" s="4">
        <f>SUBTOTAL(103,C$15:C173)</f>
        <v>159</v>
      </c>
      <c r="B173" s="4"/>
      <c r="C173" s="15" t="s">
        <v>184</v>
      </c>
      <c r="D173" s="16"/>
      <c r="E173" s="16"/>
      <c r="F173" s="16"/>
      <c r="G173" s="16"/>
      <c r="H173" s="16"/>
      <c r="I173" s="16"/>
      <c r="J173" s="16"/>
      <c r="K173" s="16"/>
      <c r="L173" s="16">
        <v>485351.79000000004</v>
      </c>
      <c r="M173" s="16">
        <v>1436587.81</v>
      </c>
      <c r="N173" s="16"/>
      <c r="O173" s="1"/>
      <c r="P173" s="1"/>
      <c r="Q173" s="1"/>
      <c r="R173" s="1"/>
      <c r="S173" s="1"/>
      <c r="T173" s="1"/>
      <c r="U173" s="1" t="s">
        <v>184</v>
      </c>
      <c r="V173">
        <v>485351.79000000004</v>
      </c>
      <c r="W173">
        <v>951236.02</v>
      </c>
      <c r="X173">
        <f t="shared" si="2"/>
        <v>1436587.81</v>
      </c>
    </row>
    <row r="174" spans="1:24" ht="12.75">
      <c r="A174" s="4">
        <f>SUBTOTAL(103,C$15:C174)</f>
        <v>160</v>
      </c>
      <c r="B174" s="4"/>
      <c r="C174" s="15" t="s">
        <v>53</v>
      </c>
      <c r="D174" s="16">
        <v>1424430</v>
      </c>
      <c r="E174" s="16">
        <v>3012878</v>
      </c>
      <c r="F174" s="16">
        <v>3099290</v>
      </c>
      <c r="G174" s="16">
        <v>2764538</v>
      </c>
      <c r="H174" s="16">
        <v>2982200</v>
      </c>
      <c r="I174" s="16">
        <v>2941520</v>
      </c>
      <c r="J174" s="16">
        <v>2591796</v>
      </c>
      <c r="K174" s="16">
        <v>1137512.52</v>
      </c>
      <c r="L174" s="16"/>
      <c r="M174" s="16"/>
      <c r="N174" s="16"/>
      <c r="O174" s="1"/>
      <c r="P174" s="1"/>
      <c r="Q174" s="1"/>
      <c r="R174" s="1"/>
      <c r="S174" s="1"/>
      <c r="T174" s="1"/>
      <c r="U174" s="1" t="s">
        <v>53</v>
      </c>
      <c r="X174">
        <f t="shared" si="2"/>
        <v>0</v>
      </c>
    </row>
    <row r="175" spans="1:24" ht="12.75">
      <c r="A175" s="4">
        <f>SUBTOTAL(103,C$15:C175)</f>
        <v>161</v>
      </c>
      <c r="B175" s="4"/>
      <c r="C175" s="15" t="s">
        <v>115</v>
      </c>
      <c r="D175" s="16"/>
      <c r="E175" s="16"/>
      <c r="F175" s="16"/>
      <c r="G175" s="16"/>
      <c r="H175" s="16">
        <v>67707</v>
      </c>
      <c r="I175" s="16">
        <v>1929</v>
      </c>
      <c r="J175" s="16">
        <v>161671.51</v>
      </c>
      <c r="K175" s="16"/>
      <c r="L175" s="16"/>
      <c r="M175" s="16"/>
      <c r="N175" s="16"/>
      <c r="O175" s="1"/>
      <c r="P175" s="1"/>
      <c r="Q175" s="1"/>
      <c r="R175" s="1"/>
      <c r="S175" s="1"/>
      <c r="T175" s="1"/>
      <c r="U175" s="1" t="s">
        <v>115</v>
      </c>
      <c r="X175">
        <f t="shared" si="2"/>
        <v>0</v>
      </c>
    </row>
    <row r="176" spans="1:24" ht="12.75">
      <c r="A176" s="4">
        <f>SUBTOTAL(103,C$15:C176)</f>
        <v>162</v>
      </c>
      <c r="B176" s="4"/>
      <c r="C176" s="15" t="s">
        <v>54</v>
      </c>
      <c r="D176" s="16">
        <v>825324</v>
      </c>
      <c r="E176" s="16">
        <v>1001287</v>
      </c>
      <c r="F176" s="16">
        <v>923597</v>
      </c>
      <c r="G176" s="16">
        <v>452298</v>
      </c>
      <c r="H176" s="16">
        <v>470710</v>
      </c>
      <c r="I176" s="16">
        <v>399087</v>
      </c>
      <c r="J176" s="16"/>
      <c r="K176" s="16">
        <v>212800</v>
      </c>
      <c r="L176" s="16">
        <v>3366029</v>
      </c>
      <c r="M176" s="16">
        <v>9590536.31</v>
      </c>
      <c r="N176" s="16"/>
      <c r="O176" s="1"/>
      <c r="P176" s="1"/>
      <c r="Q176" s="1"/>
      <c r="R176" s="1"/>
      <c r="S176" s="1"/>
      <c r="T176" s="1"/>
      <c r="U176" s="1" t="s">
        <v>54</v>
      </c>
      <c r="V176">
        <v>3298513</v>
      </c>
      <c r="W176">
        <v>6292023.3100000005</v>
      </c>
      <c r="X176">
        <f t="shared" si="2"/>
        <v>9590536.31</v>
      </c>
    </row>
    <row r="177" spans="1:24" ht="12.75">
      <c r="A177" s="4">
        <f>SUBTOTAL(103,C$15:C177)</f>
        <v>163</v>
      </c>
      <c r="B177" s="4"/>
      <c r="C177" s="15" t="s">
        <v>55</v>
      </c>
      <c r="D177" s="16">
        <v>1066707</v>
      </c>
      <c r="E177" s="16">
        <v>1222639</v>
      </c>
      <c r="F177" s="16">
        <v>1549692.99</v>
      </c>
      <c r="G177" s="16">
        <v>1515858.99</v>
      </c>
      <c r="H177" s="16">
        <v>1506475.02</v>
      </c>
      <c r="I177" s="16">
        <v>1430874</v>
      </c>
      <c r="J177" s="16">
        <v>1286513.99</v>
      </c>
      <c r="K177" s="16">
        <v>1256206</v>
      </c>
      <c r="L177" s="16">
        <v>1915977.5</v>
      </c>
      <c r="M177" s="16">
        <v>3736943.22</v>
      </c>
      <c r="N177" s="16"/>
      <c r="O177" s="1"/>
      <c r="P177" s="1"/>
      <c r="Q177" s="1"/>
      <c r="R177" s="1"/>
      <c r="S177" s="1"/>
      <c r="T177" s="1"/>
      <c r="U177" s="1" t="s">
        <v>55</v>
      </c>
      <c r="V177">
        <v>1143906.5</v>
      </c>
      <c r="W177">
        <v>2593036.72</v>
      </c>
      <c r="X177">
        <f t="shared" si="2"/>
        <v>3736943.22</v>
      </c>
    </row>
    <row r="178" spans="1:24" ht="12.75">
      <c r="A178" s="4">
        <f>SUBTOTAL(103,C$15:C178)</f>
        <v>164</v>
      </c>
      <c r="B178" s="4"/>
      <c r="C178" s="15" t="s">
        <v>56</v>
      </c>
      <c r="D178" s="16">
        <v>168065</v>
      </c>
      <c r="E178" s="16">
        <v>432899</v>
      </c>
      <c r="F178" s="16">
        <v>502360</v>
      </c>
      <c r="G178" s="16">
        <v>483606</v>
      </c>
      <c r="H178" s="16"/>
      <c r="I178" s="16">
        <v>82546</v>
      </c>
      <c r="J178" s="16"/>
      <c r="K178" s="16"/>
      <c r="L178" s="16"/>
      <c r="M178" s="16"/>
      <c r="N178" s="16"/>
      <c r="O178" s="1"/>
      <c r="P178" s="1"/>
      <c r="Q178" s="1"/>
      <c r="R178" s="1"/>
      <c r="S178" s="1"/>
      <c r="T178" s="1"/>
      <c r="U178" s="1" t="s">
        <v>56</v>
      </c>
      <c r="W178">
        <v>0</v>
      </c>
      <c r="X178">
        <f t="shared" si="2"/>
        <v>0</v>
      </c>
    </row>
    <row r="179" spans="1:24" ht="12.75">
      <c r="A179" s="4">
        <f>SUBTOTAL(103,C$15:C179)</f>
        <v>165</v>
      </c>
      <c r="B179" s="4"/>
      <c r="C179" s="15" t="s">
        <v>122</v>
      </c>
      <c r="D179" s="16"/>
      <c r="E179" s="16"/>
      <c r="F179" s="16"/>
      <c r="G179" s="16"/>
      <c r="H179" s="16"/>
      <c r="I179" s="16">
        <v>118719</v>
      </c>
      <c r="J179" s="16">
        <v>85321.5</v>
      </c>
      <c r="K179" s="16"/>
      <c r="L179" s="16"/>
      <c r="M179" s="16"/>
      <c r="N179" s="16"/>
      <c r="O179" s="1"/>
      <c r="P179" s="1"/>
      <c r="Q179" s="1"/>
      <c r="R179" s="1"/>
      <c r="S179" s="1"/>
      <c r="T179" s="1"/>
      <c r="U179" s="1" t="s">
        <v>122</v>
      </c>
      <c r="W179">
        <v>0</v>
      </c>
      <c r="X179">
        <f t="shared" si="2"/>
        <v>0</v>
      </c>
    </row>
    <row r="180" spans="1:24" ht="12.75">
      <c r="A180" s="4">
        <f>SUBTOTAL(103,C$15:C180)</f>
        <v>166</v>
      </c>
      <c r="B180" s="4"/>
      <c r="C180" s="15" t="s">
        <v>185</v>
      </c>
      <c r="D180" s="16"/>
      <c r="E180" s="16"/>
      <c r="F180" s="16"/>
      <c r="G180" s="16"/>
      <c r="H180" s="16"/>
      <c r="I180" s="16"/>
      <c r="J180" s="16"/>
      <c r="K180" s="16"/>
      <c r="L180" s="16">
        <v>30343.56</v>
      </c>
      <c r="M180" s="16">
        <v>49033.56</v>
      </c>
      <c r="N180" s="16"/>
      <c r="O180" s="1"/>
      <c r="P180" s="1"/>
      <c r="Q180" s="1"/>
      <c r="R180" s="1"/>
      <c r="S180" s="1"/>
      <c r="T180" s="1"/>
      <c r="U180" s="1" t="s">
        <v>185</v>
      </c>
      <c r="V180">
        <v>30343.56</v>
      </c>
      <c r="W180">
        <v>18690</v>
      </c>
      <c r="X180">
        <f t="shared" si="2"/>
        <v>49033.56</v>
      </c>
    </row>
    <row r="181" spans="1:24" ht="12.75">
      <c r="A181" s="4">
        <f>SUBTOTAL(103,C$15:C181)</f>
        <v>167</v>
      </c>
      <c r="B181" s="4"/>
      <c r="C181" s="15" t="s">
        <v>57</v>
      </c>
      <c r="D181" s="16">
        <v>108762</v>
      </c>
      <c r="E181" s="16">
        <v>105193</v>
      </c>
      <c r="F181" s="16"/>
      <c r="G181" s="16"/>
      <c r="H181" s="16"/>
      <c r="I181" s="16"/>
      <c r="J181" s="16"/>
      <c r="K181" s="16"/>
      <c r="L181" s="16"/>
      <c r="M181" s="16"/>
      <c r="N181" s="16"/>
      <c r="O181" s="1"/>
      <c r="P181" s="1"/>
      <c r="Q181" s="1"/>
      <c r="R181" s="1"/>
      <c r="S181" s="1"/>
      <c r="T181" s="1"/>
      <c r="U181" s="1" t="s">
        <v>57</v>
      </c>
      <c r="X181">
        <f t="shared" si="2"/>
        <v>0</v>
      </c>
    </row>
    <row r="182" spans="1:24" ht="12.75">
      <c r="A182" s="4">
        <f>SUBTOTAL(103,C$15:C182)</f>
        <v>168</v>
      </c>
      <c r="B182" s="4"/>
      <c r="C182" s="15" t="s">
        <v>116</v>
      </c>
      <c r="D182" s="16"/>
      <c r="E182" s="16"/>
      <c r="F182" s="16"/>
      <c r="G182" s="16"/>
      <c r="H182" s="16">
        <v>228649</v>
      </c>
      <c r="I182" s="16"/>
      <c r="J182" s="16"/>
      <c r="K182" s="16"/>
      <c r="L182" s="16"/>
      <c r="M182" s="16"/>
      <c r="N182" s="16"/>
      <c r="O182" s="1"/>
      <c r="P182" s="1"/>
      <c r="Q182" s="1"/>
      <c r="R182" s="1"/>
      <c r="S182" s="1"/>
      <c r="T182" s="1"/>
      <c r="U182" s="1" t="s">
        <v>116</v>
      </c>
      <c r="W182">
        <v>0</v>
      </c>
      <c r="X182">
        <f t="shared" si="2"/>
        <v>0</v>
      </c>
    </row>
    <row r="183" spans="1:24" ht="12.75">
      <c r="A183" s="4">
        <f>SUBTOTAL(103,C$15:C183)</f>
        <v>169</v>
      </c>
      <c r="B183" s="4"/>
      <c r="C183" s="15" t="s">
        <v>93</v>
      </c>
      <c r="D183" s="16"/>
      <c r="E183" s="16">
        <v>5924924</v>
      </c>
      <c r="F183" s="16">
        <v>33275076.68</v>
      </c>
      <c r="G183" s="16">
        <v>29516783.53</v>
      </c>
      <c r="H183" s="16">
        <v>41503005</v>
      </c>
      <c r="I183" s="16">
        <v>43656156</v>
      </c>
      <c r="J183" s="16">
        <v>57693937</v>
      </c>
      <c r="K183" s="16">
        <v>75461982</v>
      </c>
      <c r="L183" s="16">
        <v>180176503</v>
      </c>
      <c r="M183" s="16">
        <v>373171059</v>
      </c>
      <c r="N183" s="16"/>
      <c r="O183" s="1"/>
      <c r="P183" s="1"/>
      <c r="Q183" s="1"/>
      <c r="R183" s="1"/>
      <c r="S183" s="1"/>
      <c r="T183" s="1"/>
      <c r="U183" s="1" t="s">
        <v>93</v>
      </c>
      <c r="V183">
        <v>116990843</v>
      </c>
      <c r="W183">
        <v>256180216</v>
      </c>
      <c r="X183">
        <f t="shared" si="2"/>
        <v>373171059</v>
      </c>
    </row>
    <row r="184" spans="1:24" ht="12.75">
      <c r="A184" s="4">
        <f>SUBTOTAL(103,C$15:C184)</f>
        <v>170</v>
      </c>
      <c r="B184" s="4"/>
      <c r="C184" s="15" t="s">
        <v>98</v>
      </c>
      <c r="D184" s="16"/>
      <c r="E184" s="16"/>
      <c r="F184" s="16"/>
      <c r="G184" s="16">
        <v>83609.5</v>
      </c>
      <c r="H184" s="16">
        <v>21722</v>
      </c>
      <c r="I184" s="16"/>
      <c r="J184" s="16"/>
      <c r="K184" s="16"/>
      <c r="L184" s="16"/>
      <c r="M184" s="16"/>
      <c r="N184" s="16"/>
      <c r="O184" s="1"/>
      <c r="P184" s="1"/>
      <c r="Q184" s="1"/>
      <c r="R184" s="1"/>
      <c r="S184" s="1"/>
      <c r="T184" s="1"/>
      <c r="U184" s="1" t="s">
        <v>98</v>
      </c>
      <c r="X184">
        <f t="shared" si="2"/>
        <v>0</v>
      </c>
    </row>
    <row r="185" spans="1:24" ht="12.75">
      <c r="A185" s="4">
        <f>SUBTOTAL(103,C$15:C185)</f>
        <v>171</v>
      </c>
      <c r="B185" s="4"/>
      <c r="C185" s="15" t="s">
        <v>123</v>
      </c>
      <c r="D185" s="16"/>
      <c r="E185" s="16"/>
      <c r="F185" s="16"/>
      <c r="G185" s="16"/>
      <c r="H185" s="16"/>
      <c r="I185" s="16"/>
      <c r="J185" s="16"/>
      <c r="K185" s="16"/>
      <c r="L185" s="16"/>
      <c r="M185" s="16"/>
      <c r="N185" s="16"/>
      <c r="O185" s="1"/>
      <c r="P185" s="1"/>
      <c r="Q185" s="1"/>
      <c r="R185" s="1"/>
      <c r="S185" s="1"/>
      <c r="T185" s="1"/>
      <c r="U185" s="1" t="s">
        <v>123</v>
      </c>
      <c r="W185">
        <v>0</v>
      </c>
      <c r="X185">
        <f t="shared" si="2"/>
        <v>0</v>
      </c>
    </row>
    <row r="186" spans="1:24" ht="12.75">
      <c r="A186" s="4">
        <f>SUBTOTAL(103,C$15:C186)</f>
        <v>172</v>
      </c>
      <c r="B186" s="4"/>
      <c r="C186" s="15" t="s">
        <v>186</v>
      </c>
      <c r="D186" s="16"/>
      <c r="E186" s="16"/>
      <c r="F186" s="16"/>
      <c r="G186" s="16"/>
      <c r="H186" s="16"/>
      <c r="I186" s="16"/>
      <c r="J186" s="16"/>
      <c r="K186" s="16"/>
      <c r="L186" s="16">
        <v>742023.17</v>
      </c>
      <c r="M186" s="16">
        <v>1900206.3199999998</v>
      </c>
      <c r="N186" s="16"/>
      <c r="O186" s="1"/>
      <c r="P186" s="1"/>
      <c r="Q186" s="1"/>
      <c r="R186" s="1"/>
      <c r="S186" s="1"/>
      <c r="T186" s="1"/>
      <c r="U186" s="1" t="s">
        <v>186</v>
      </c>
      <c r="V186">
        <v>742023.17</v>
      </c>
      <c r="W186">
        <v>1158183.15</v>
      </c>
      <c r="X186">
        <f t="shared" si="2"/>
        <v>1900206.3199999998</v>
      </c>
    </row>
    <row r="187" spans="1:24" ht="12.75">
      <c r="A187" s="4">
        <f>SUBTOTAL(103,C$15:C187)</f>
        <v>173</v>
      </c>
      <c r="B187" s="4"/>
      <c r="C187" s="15" t="s">
        <v>78</v>
      </c>
      <c r="D187" s="16"/>
      <c r="E187" s="16">
        <v>41655</v>
      </c>
      <c r="F187" s="16">
        <v>208718</v>
      </c>
      <c r="G187" s="16">
        <v>446786</v>
      </c>
      <c r="H187" s="16">
        <v>414208</v>
      </c>
      <c r="I187" s="16">
        <v>488246</v>
      </c>
      <c r="J187" s="16">
        <v>375093</v>
      </c>
      <c r="K187" s="16">
        <v>219731</v>
      </c>
      <c r="L187" s="16">
        <v>854222</v>
      </c>
      <c r="M187" s="16">
        <v>1725955</v>
      </c>
      <c r="N187" s="16"/>
      <c r="O187" s="1"/>
      <c r="P187" s="1"/>
      <c r="Q187" s="1"/>
      <c r="R187" s="1"/>
      <c r="S187" s="1"/>
      <c r="T187" s="1"/>
      <c r="U187" s="1" t="s">
        <v>78</v>
      </c>
      <c r="V187">
        <v>669744</v>
      </c>
      <c r="W187">
        <v>1056211</v>
      </c>
      <c r="X187">
        <f t="shared" si="2"/>
        <v>1725955</v>
      </c>
    </row>
    <row r="188" spans="1:24" ht="12.75">
      <c r="A188" s="4">
        <f>SUBTOTAL(103,C$15:C188)</f>
        <v>174</v>
      </c>
      <c r="B188" s="4"/>
      <c r="C188" s="15" t="s">
        <v>58</v>
      </c>
      <c r="D188" s="16">
        <v>202379</v>
      </c>
      <c r="E188" s="16">
        <v>158891.06</v>
      </c>
      <c r="F188" s="16">
        <v>181332.86</v>
      </c>
      <c r="G188" s="16"/>
      <c r="H188" s="16"/>
      <c r="I188" s="16"/>
      <c r="J188" s="16"/>
      <c r="K188" s="16"/>
      <c r="L188" s="16"/>
      <c r="M188" s="16"/>
      <c r="N188" s="16"/>
      <c r="O188" s="1"/>
      <c r="P188" s="1"/>
      <c r="Q188" s="1"/>
      <c r="R188" s="1"/>
      <c r="S188" s="1"/>
      <c r="T188" s="1"/>
      <c r="U188" s="1" t="s">
        <v>58</v>
      </c>
      <c r="W188">
        <v>0</v>
      </c>
      <c r="X188">
        <f t="shared" si="2"/>
        <v>0</v>
      </c>
    </row>
    <row r="189" spans="1:24" ht="12.75">
      <c r="A189" s="4">
        <f>SUBTOTAL(103,C$15:C189)</f>
        <v>175</v>
      </c>
      <c r="B189" s="4"/>
      <c r="C189" s="15" t="s">
        <v>187</v>
      </c>
      <c r="D189" s="16"/>
      <c r="E189" s="16"/>
      <c r="F189" s="16"/>
      <c r="G189" s="16"/>
      <c r="H189" s="16"/>
      <c r="I189" s="16"/>
      <c r="J189" s="16"/>
      <c r="K189" s="16"/>
      <c r="L189" s="16">
        <v>324352</v>
      </c>
      <c r="M189" s="16">
        <v>956478</v>
      </c>
      <c r="N189" s="16"/>
      <c r="O189" s="1"/>
      <c r="P189" s="1"/>
      <c r="Q189" s="1"/>
      <c r="R189" s="1"/>
      <c r="S189" s="1"/>
      <c r="T189" s="1"/>
      <c r="U189" s="1" t="s">
        <v>187</v>
      </c>
      <c r="V189">
        <v>324352</v>
      </c>
      <c r="W189">
        <v>632126</v>
      </c>
      <c r="X189">
        <f t="shared" si="2"/>
        <v>956478</v>
      </c>
    </row>
    <row r="190" spans="1:24" ht="12.75">
      <c r="A190" s="4">
        <f>SUBTOTAL(103,C$15:C190)</f>
        <v>176</v>
      </c>
      <c r="B190" s="4"/>
      <c r="C190" s="15" t="s">
        <v>101</v>
      </c>
      <c r="D190" s="16"/>
      <c r="E190" s="16"/>
      <c r="F190" s="16"/>
      <c r="G190" s="16">
        <v>695</v>
      </c>
      <c r="H190" s="16">
        <v>27662</v>
      </c>
      <c r="I190" s="16">
        <v>29209</v>
      </c>
      <c r="J190" s="16">
        <v>142480</v>
      </c>
      <c r="K190" s="16">
        <v>151912.42</v>
      </c>
      <c r="L190" s="16">
        <v>242978</v>
      </c>
      <c r="M190" s="16">
        <v>488833</v>
      </c>
      <c r="N190" s="16"/>
      <c r="O190" s="1"/>
      <c r="P190" s="1"/>
      <c r="Q190" s="1"/>
      <c r="R190" s="1"/>
      <c r="S190" s="1"/>
      <c r="T190" s="1"/>
      <c r="U190" s="1" t="s">
        <v>101</v>
      </c>
      <c r="V190">
        <v>154099</v>
      </c>
      <c r="W190">
        <v>334734</v>
      </c>
      <c r="X190">
        <f t="shared" si="2"/>
        <v>488833</v>
      </c>
    </row>
    <row r="191" spans="1:24" ht="12.75">
      <c r="A191" s="4">
        <f>SUBTOTAL(103,C$15:C191)</f>
        <v>177</v>
      </c>
      <c r="B191" s="4"/>
      <c r="C191" s="15" t="s">
        <v>59</v>
      </c>
      <c r="D191" s="16">
        <v>30164165.75</v>
      </c>
      <c r="E191" s="16">
        <v>35550465.379999995</v>
      </c>
      <c r="F191" s="16">
        <v>39502640.4</v>
      </c>
      <c r="G191" s="16">
        <v>42954599.49000001</v>
      </c>
      <c r="H191" s="16">
        <v>51923836.029999994</v>
      </c>
      <c r="I191" s="16">
        <v>52015464.20999999</v>
      </c>
      <c r="J191" s="16">
        <v>51610927.370000005</v>
      </c>
      <c r="K191" s="16">
        <v>48435146.57</v>
      </c>
      <c r="L191" s="16">
        <v>83432759.67999999</v>
      </c>
      <c r="M191" s="16">
        <v>177361337.12</v>
      </c>
      <c r="N191" s="16"/>
      <c r="O191" s="1"/>
      <c r="P191" s="1"/>
      <c r="Q191" s="1"/>
      <c r="R191" s="1"/>
      <c r="S191" s="1"/>
      <c r="T191" s="1"/>
      <c r="U191" s="1" t="s">
        <v>59</v>
      </c>
      <c r="V191">
        <v>56197024.85</v>
      </c>
      <c r="W191">
        <v>121164312.27000001</v>
      </c>
      <c r="X191">
        <f t="shared" si="2"/>
        <v>177361337.12</v>
      </c>
    </row>
    <row r="192" spans="1:24" ht="12.75">
      <c r="A192" s="4">
        <f>SUBTOTAL(103,C$15:C192)</f>
        <v>178</v>
      </c>
      <c r="B192" s="4"/>
      <c r="C192" s="15" t="s">
        <v>60</v>
      </c>
      <c r="D192" s="16">
        <v>70723</v>
      </c>
      <c r="E192" s="16">
        <v>33115</v>
      </c>
      <c r="F192" s="16"/>
      <c r="G192" s="16"/>
      <c r="H192" s="16"/>
      <c r="I192" s="16"/>
      <c r="J192" s="16"/>
      <c r="K192" s="16"/>
      <c r="L192" s="16"/>
      <c r="M192" s="16"/>
      <c r="N192" s="16"/>
      <c r="O192" s="1"/>
      <c r="P192" s="1"/>
      <c r="Q192" s="1"/>
      <c r="R192" s="1"/>
      <c r="S192" s="1"/>
      <c r="T192" s="1"/>
      <c r="U192" s="1" t="s">
        <v>60</v>
      </c>
      <c r="X192">
        <f t="shared" si="2"/>
        <v>0</v>
      </c>
    </row>
    <row r="193" spans="1:24" ht="12.75">
      <c r="A193" s="4">
        <f>SUBTOTAL(103,C$15:C193)</f>
        <v>179</v>
      </c>
      <c r="B193" s="4"/>
      <c r="C193" s="15" t="s">
        <v>210</v>
      </c>
      <c r="D193" s="16"/>
      <c r="E193" s="16"/>
      <c r="F193" s="16"/>
      <c r="G193" s="16"/>
      <c r="H193" s="16"/>
      <c r="I193" s="16"/>
      <c r="J193" s="16"/>
      <c r="K193" s="16"/>
      <c r="L193" s="16"/>
      <c r="M193" s="16">
        <v>1145324.79</v>
      </c>
      <c r="N193" s="16"/>
      <c r="O193" s="1"/>
      <c r="P193" s="1"/>
      <c r="Q193" s="1"/>
      <c r="R193" s="1"/>
      <c r="S193" s="1"/>
      <c r="T193" s="1"/>
      <c r="U193" s="1" t="s">
        <v>210</v>
      </c>
      <c r="W193">
        <v>1145324.79</v>
      </c>
      <c r="X193">
        <f t="shared" si="2"/>
        <v>1145324.79</v>
      </c>
    </row>
    <row r="194" spans="1:24" ht="12.75">
      <c r="A194" s="4">
        <f>SUBTOTAL(103,C$15:C194)</f>
        <v>180</v>
      </c>
      <c r="B194" s="4"/>
      <c r="C194" s="15" t="s">
        <v>124</v>
      </c>
      <c r="D194" s="16"/>
      <c r="E194" s="16"/>
      <c r="F194" s="16"/>
      <c r="G194" s="16"/>
      <c r="H194" s="16"/>
      <c r="I194" s="16"/>
      <c r="J194" s="16">
        <v>189340.5</v>
      </c>
      <c r="K194" s="16">
        <v>315793</v>
      </c>
      <c r="L194" s="16">
        <v>630019.86</v>
      </c>
      <c r="M194" s="16">
        <v>1453128.4</v>
      </c>
      <c r="N194" s="16"/>
      <c r="O194" s="1"/>
      <c r="P194" s="1"/>
      <c r="Q194" s="1"/>
      <c r="R194" s="1"/>
      <c r="S194" s="1"/>
      <c r="T194" s="1"/>
      <c r="U194" s="1" t="s">
        <v>124</v>
      </c>
      <c r="V194">
        <v>448993.37</v>
      </c>
      <c r="W194">
        <v>1004135.0299999999</v>
      </c>
      <c r="X194">
        <f t="shared" si="2"/>
        <v>1453128.4</v>
      </c>
    </row>
    <row r="195" spans="1:24" ht="12.75">
      <c r="A195" s="4">
        <f>SUBTOTAL(103,C$15:C195)</f>
        <v>181</v>
      </c>
      <c r="B195" s="4"/>
      <c r="C195" s="15" t="s">
        <v>188</v>
      </c>
      <c r="D195" s="16"/>
      <c r="E195" s="16"/>
      <c r="F195" s="16"/>
      <c r="G195" s="16"/>
      <c r="H195" s="16"/>
      <c r="I195" s="16"/>
      <c r="J195" s="16"/>
      <c r="K195" s="16"/>
      <c r="L195" s="16">
        <v>13271358</v>
      </c>
      <c r="M195" s="16">
        <v>12869740</v>
      </c>
      <c r="N195" s="16"/>
      <c r="U195" t="s">
        <v>188</v>
      </c>
      <c r="V195">
        <v>12592222</v>
      </c>
      <c r="W195">
        <v>277518</v>
      </c>
      <c r="X195">
        <f t="shared" si="2"/>
        <v>12869740</v>
      </c>
    </row>
    <row r="196" spans="1:24" ht="12.75">
      <c r="A196" s="4">
        <f>SUBTOTAL(103,C$15:C196)</f>
        <v>182</v>
      </c>
      <c r="B196" s="4"/>
      <c r="C196" s="15" t="s">
        <v>61</v>
      </c>
      <c r="D196" s="16">
        <v>1733209.18</v>
      </c>
      <c r="E196" s="16">
        <v>3277761.89</v>
      </c>
      <c r="F196" s="16">
        <v>2689067.26</v>
      </c>
      <c r="G196" s="16">
        <v>2529236.6</v>
      </c>
      <c r="H196" s="16">
        <v>2189646.6999999997</v>
      </c>
      <c r="I196" s="16">
        <v>1842275.8</v>
      </c>
      <c r="J196" s="16">
        <v>1596616.0999999999</v>
      </c>
      <c r="K196" s="16">
        <v>1135335.2</v>
      </c>
      <c r="L196" s="16">
        <v>4378615.1</v>
      </c>
      <c r="M196" s="16">
        <v>10057724.38</v>
      </c>
      <c r="N196" s="16"/>
      <c r="U196" t="s">
        <v>61</v>
      </c>
      <c r="V196">
        <v>3945635.3</v>
      </c>
      <c r="W196">
        <v>6112089.080000001</v>
      </c>
      <c r="X196">
        <f t="shared" si="2"/>
        <v>10057724.38</v>
      </c>
    </row>
    <row r="197" spans="1:24" ht="12.75">
      <c r="A197" s="4">
        <f>SUBTOTAL(103,C$15:C197)</f>
        <v>183</v>
      </c>
      <c r="B197" s="4"/>
      <c r="C197" s="15" t="s">
        <v>189</v>
      </c>
      <c r="D197" s="16"/>
      <c r="E197" s="16"/>
      <c r="F197" s="16"/>
      <c r="G197" s="16"/>
      <c r="H197" s="16"/>
      <c r="I197" s="16"/>
      <c r="J197" s="16"/>
      <c r="K197" s="16"/>
      <c r="L197" s="16">
        <v>8930774</v>
      </c>
      <c r="M197" s="16">
        <v>20727568</v>
      </c>
      <c r="N197" s="16"/>
      <c r="U197" t="s">
        <v>189</v>
      </c>
      <c r="V197">
        <v>8930774</v>
      </c>
      <c r="W197">
        <v>11796794</v>
      </c>
      <c r="X197">
        <f t="shared" si="2"/>
        <v>20727568</v>
      </c>
    </row>
    <row r="198" spans="1:24" ht="12.75">
      <c r="A198" s="4">
        <f>SUBTOTAL(103,C$15:C198)</f>
        <v>184</v>
      </c>
      <c r="B198" s="4"/>
      <c r="C198" s="15" t="s">
        <v>62</v>
      </c>
      <c r="D198" s="16">
        <v>670928.05</v>
      </c>
      <c r="E198" s="16">
        <v>1267578.8</v>
      </c>
      <c r="F198" s="16">
        <v>1478204.34</v>
      </c>
      <c r="G198" s="16">
        <v>1392046.77</v>
      </c>
      <c r="H198" s="16">
        <v>1022794.6000000001</v>
      </c>
      <c r="I198" s="16">
        <v>983364.2799999999</v>
      </c>
      <c r="J198" s="16">
        <v>760174.6699999999</v>
      </c>
      <c r="K198" s="16">
        <v>844358.61</v>
      </c>
      <c r="L198" s="16">
        <v>10120818.760000002</v>
      </c>
      <c r="M198" s="16">
        <v>25359051.64</v>
      </c>
      <c r="N198" s="16"/>
      <c r="U198" t="s">
        <v>62</v>
      </c>
      <c r="V198">
        <v>9612159.99</v>
      </c>
      <c r="W198">
        <v>15746891.65</v>
      </c>
      <c r="X198">
        <f t="shared" si="2"/>
        <v>25359051.64</v>
      </c>
    </row>
    <row r="199" spans="1:24" ht="12.75">
      <c r="A199" s="4">
        <f>SUBTOTAL(103,C$15:C199)</f>
        <v>185</v>
      </c>
      <c r="B199" s="4"/>
      <c r="C199" s="15" t="s">
        <v>63</v>
      </c>
      <c r="D199" s="16">
        <v>138355.4</v>
      </c>
      <c r="E199" s="16">
        <v>256505.78</v>
      </c>
      <c r="F199" s="16">
        <v>256342.71</v>
      </c>
      <c r="G199" s="16">
        <v>306255.92</v>
      </c>
      <c r="H199" s="16">
        <v>407843.719</v>
      </c>
      <c r="I199" s="16"/>
      <c r="J199" s="16"/>
      <c r="K199" s="16"/>
      <c r="L199" s="16"/>
      <c r="M199" s="16"/>
      <c r="N199" s="16"/>
      <c r="U199" t="s">
        <v>63</v>
      </c>
      <c r="X199">
        <f t="shared" si="2"/>
        <v>0</v>
      </c>
    </row>
    <row r="200" spans="1:24" ht="12.75">
      <c r="A200" s="4">
        <f>SUBTOTAL(103,C$15:C200)</f>
        <v>186</v>
      </c>
      <c r="B200" s="4"/>
      <c r="C200" s="15" t="s">
        <v>190</v>
      </c>
      <c r="D200" s="16"/>
      <c r="E200" s="16"/>
      <c r="F200" s="16"/>
      <c r="G200" s="16"/>
      <c r="H200" s="16"/>
      <c r="I200" s="16"/>
      <c r="J200" s="16"/>
      <c r="K200" s="16"/>
      <c r="L200" s="16">
        <v>1444693</v>
      </c>
      <c r="M200" s="16">
        <v>26685325</v>
      </c>
      <c r="N200" s="16"/>
      <c r="U200" t="s">
        <v>190</v>
      </c>
      <c r="V200">
        <v>1444693</v>
      </c>
      <c r="W200">
        <v>25240632</v>
      </c>
      <c r="X200">
        <f t="shared" si="2"/>
        <v>26685325</v>
      </c>
    </row>
    <row r="201" spans="1:24" ht="12.75">
      <c r="A201" s="4">
        <f>SUBTOTAL(103,C$15:C201)</f>
        <v>187</v>
      </c>
      <c r="B201" s="4"/>
      <c r="C201" s="15" t="s">
        <v>64</v>
      </c>
      <c r="D201" s="16">
        <v>447715.99</v>
      </c>
      <c r="E201" s="16">
        <v>1419317.83</v>
      </c>
      <c r="F201" s="16">
        <v>1295345.48</v>
      </c>
      <c r="G201" s="16">
        <v>1493624.31</v>
      </c>
      <c r="H201" s="16">
        <v>1541169.4300000002</v>
      </c>
      <c r="I201" s="16">
        <v>1342621.56</v>
      </c>
      <c r="J201" s="16">
        <v>1054416.0899999999</v>
      </c>
      <c r="K201" s="16">
        <v>935433.17</v>
      </c>
      <c r="L201" s="16">
        <v>2774691.58</v>
      </c>
      <c r="M201" s="16">
        <v>6927632.89</v>
      </c>
      <c r="N201" s="16"/>
      <c r="U201" t="s">
        <v>64</v>
      </c>
      <c r="V201">
        <v>2150549.55</v>
      </c>
      <c r="W201">
        <v>4777083.34</v>
      </c>
      <c r="X201">
        <f t="shared" si="2"/>
        <v>6927632.89</v>
      </c>
    </row>
    <row r="202" spans="1:24" ht="12.75">
      <c r="A202" s="4">
        <f>SUBTOTAL(103,C$15:C202)</f>
        <v>188</v>
      </c>
      <c r="B202" s="4"/>
      <c r="C202" s="15" t="s">
        <v>65</v>
      </c>
      <c r="D202" s="16">
        <v>494542</v>
      </c>
      <c r="E202" s="16">
        <v>598983.37</v>
      </c>
      <c r="F202" s="16">
        <v>559617.56</v>
      </c>
      <c r="G202" s="16">
        <v>686007.32</v>
      </c>
      <c r="H202" s="16">
        <v>641451.59</v>
      </c>
      <c r="I202" s="16">
        <v>671264.6599999999</v>
      </c>
      <c r="J202" s="16">
        <v>740865.2799999999</v>
      </c>
      <c r="K202" s="16">
        <v>736359.57</v>
      </c>
      <c r="L202" s="16">
        <v>3252380.1900000004</v>
      </c>
      <c r="M202" s="16">
        <v>8916509.45</v>
      </c>
      <c r="N202" s="16"/>
      <c r="U202" t="s">
        <v>65</v>
      </c>
      <c r="V202">
        <v>2721781.0200000005</v>
      </c>
      <c r="W202">
        <v>6194728.43</v>
      </c>
      <c r="X202">
        <f t="shared" si="2"/>
        <v>8916509.45</v>
      </c>
    </row>
    <row r="203" spans="1:24" ht="12.75">
      <c r="A203" s="4">
        <f>SUBTOTAL(103,C$15:C203)</f>
        <v>189</v>
      </c>
      <c r="B203" s="4"/>
      <c r="C203" s="15" t="s">
        <v>191</v>
      </c>
      <c r="D203" s="16"/>
      <c r="E203" s="16"/>
      <c r="F203" s="16"/>
      <c r="G203" s="16"/>
      <c r="H203" s="16"/>
      <c r="I203" s="16"/>
      <c r="J203" s="16"/>
      <c r="K203" s="16"/>
      <c r="L203" s="16">
        <v>52992.98</v>
      </c>
      <c r="M203" s="16">
        <v>120287.08000000002</v>
      </c>
      <c r="N203" s="16"/>
      <c r="U203" t="s">
        <v>191</v>
      </c>
      <c r="V203">
        <v>52992.98</v>
      </c>
      <c r="W203">
        <v>67294.1</v>
      </c>
      <c r="X203">
        <f t="shared" si="2"/>
        <v>120287.08000000002</v>
      </c>
    </row>
    <row r="204" spans="1:24" ht="12.75">
      <c r="A204" s="4">
        <f>SUBTOTAL(103,C$15:C204)</f>
        <v>190</v>
      </c>
      <c r="B204" s="4"/>
      <c r="C204" s="15" t="s">
        <v>199</v>
      </c>
      <c r="D204" s="16"/>
      <c r="E204" s="16"/>
      <c r="F204" s="16"/>
      <c r="G204" s="16"/>
      <c r="H204" s="16"/>
      <c r="I204" s="16"/>
      <c r="J204" s="16"/>
      <c r="K204" s="16"/>
      <c r="L204" s="16">
        <v>292015.23</v>
      </c>
      <c r="M204" s="16">
        <v>861369.23</v>
      </c>
      <c r="N204" s="16"/>
      <c r="U204" t="s">
        <v>199</v>
      </c>
      <c r="V204">
        <v>292015.23</v>
      </c>
      <c r="W204">
        <v>569354</v>
      </c>
      <c r="X204">
        <f t="shared" si="2"/>
        <v>861369.23</v>
      </c>
    </row>
    <row r="205" spans="1:24" ht="12.75">
      <c r="A205" s="4">
        <f>SUBTOTAL(103,C$15:C205)</f>
        <v>191</v>
      </c>
      <c r="B205" s="4"/>
      <c r="C205" s="15" t="s">
        <v>192</v>
      </c>
      <c r="D205" s="16"/>
      <c r="E205" s="16"/>
      <c r="F205" s="16"/>
      <c r="G205" s="16"/>
      <c r="H205" s="16"/>
      <c r="I205" s="16"/>
      <c r="J205" s="16"/>
      <c r="K205" s="16"/>
      <c r="L205" s="16">
        <v>92058.85</v>
      </c>
      <c r="M205" s="16">
        <v>227179.89</v>
      </c>
      <c r="N205" s="16"/>
      <c r="U205" t="s">
        <v>192</v>
      </c>
      <c r="V205">
        <v>92058.85</v>
      </c>
      <c r="W205">
        <v>135121.04</v>
      </c>
      <c r="X205">
        <f t="shared" si="2"/>
        <v>227179.89</v>
      </c>
    </row>
    <row r="206" spans="1:24" ht="12.75">
      <c r="A206" s="4">
        <f>SUBTOTAL(103,C$15:C206)</f>
        <v>192</v>
      </c>
      <c r="B206" s="4"/>
      <c r="C206" s="15" t="s">
        <v>106</v>
      </c>
      <c r="D206" s="16">
        <v>136958</v>
      </c>
      <c r="E206" s="16"/>
      <c r="F206" s="16"/>
      <c r="G206" s="16"/>
      <c r="H206" s="16"/>
      <c r="I206" s="16"/>
      <c r="J206" s="16"/>
      <c r="K206" s="16"/>
      <c r="L206" s="16"/>
      <c r="M206" s="16"/>
      <c r="N206" s="16"/>
      <c r="U206" t="s">
        <v>106</v>
      </c>
      <c r="X206">
        <f t="shared" si="2"/>
        <v>0</v>
      </c>
    </row>
    <row r="207" spans="1:24" ht="12.75">
      <c r="A207" s="4">
        <f>SUBTOTAL(103,C$15:C207)</f>
        <v>193</v>
      </c>
      <c r="B207" s="4"/>
      <c r="C207" s="15" t="s">
        <v>66</v>
      </c>
      <c r="D207" s="16">
        <v>5380768.1</v>
      </c>
      <c r="E207" s="16">
        <v>6027742</v>
      </c>
      <c r="F207" s="16">
        <v>6162209</v>
      </c>
      <c r="G207" s="16"/>
      <c r="H207" s="16"/>
      <c r="I207" s="16"/>
      <c r="J207" s="16"/>
      <c r="K207" s="16"/>
      <c r="L207" s="16"/>
      <c r="M207" s="16"/>
      <c r="N207" s="16"/>
      <c r="U207" t="s">
        <v>66</v>
      </c>
      <c r="X207">
        <f t="shared" si="2"/>
        <v>0</v>
      </c>
    </row>
    <row r="208" spans="1:24" ht="12.75">
      <c r="A208" s="4">
        <f>SUBTOTAL(103,C$15:C208)</f>
        <v>194</v>
      </c>
      <c r="B208" s="4"/>
      <c r="C208" s="15" t="s">
        <v>67</v>
      </c>
      <c r="D208" s="16">
        <v>1961953.67</v>
      </c>
      <c r="E208" s="16">
        <v>2496528.29</v>
      </c>
      <c r="F208" s="16">
        <v>2489481.78</v>
      </c>
      <c r="G208" s="16"/>
      <c r="H208" s="16"/>
      <c r="I208" s="16"/>
      <c r="J208" s="16"/>
      <c r="K208" s="16"/>
      <c r="L208" s="16"/>
      <c r="M208" s="16"/>
      <c r="N208" s="16"/>
      <c r="U208" t="s">
        <v>67</v>
      </c>
      <c r="X208">
        <f aca="true" t="shared" si="3" ref="X208:X218">W208+V208</f>
        <v>0</v>
      </c>
    </row>
    <row r="209" spans="1:24" ht="12.75">
      <c r="A209" s="4">
        <f>SUBTOTAL(103,C$15:C209)</f>
        <v>195</v>
      </c>
      <c r="B209" s="4"/>
      <c r="C209" s="15" t="s">
        <v>68</v>
      </c>
      <c r="D209" s="16">
        <v>1944790.27</v>
      </c>
      <c r="E209" s="16">
        <v>2454222.82</v>
      </c>
      <c r="F209" s="16">
        <v>2276219.92</v>
      </c>
      <c r="G209" s="16"/>
      <c r="H209" s="16"/>
      <c r="I209" s="16"/>
      <c r="J209" s="16"/>
      <c r="K209" s="16"/>
      <c r="L209" s="16"/>
      <c r="M209" s="16"/>
      <c r="N209" s="16"/>
      <c r="U209" t="s">
        <v>68</v>
      </c>
      <c r="X209">
        <f t="shared" si="3"/>
        <v>0</v>
      </c>
    </row>
    <row r="210" spans="1:24" ht="12.75">
      <c r="A210" s="4">
        <f>SUBTOTAL(103,C$15:C210)</f>
        <v>196</v>
      </c>
      <c r="B210" s="4"/>
      <c r="C210" s="15" t="s">
        <v>87</v>
      </c>
      <c r="D210" s="16"/>
      <c r="E210" s="16"/>
      <c r="F210" s="16">
        <v>24157</v>
      </c>
      <c r="G210" s="16">
        <v>75044</v>
      </c>
      <c r="H210" s="16">
        <v>76700</v>
      </c>
      <c r="I210" s="16">
        <v>88647</v>
      </c>
      <c r="J210" s="16">
        <v>96169</v>
      </c>
      <c r="K210" s="16">
        <v>103940</v>
      </c>
      <c r="L210" s="16">
        <v>182414</v>
      </c>
      <c r="M210" s="16">
        <v>112083</v>
      </c>
      <c r="N210" s="16"/>
      <c r="U210" t="s">
        <v>87</v>
      </c>
      <c r="V210">
        <v>112083</v>
      </c>
      <c r="W210">
        <v>0</v>
      </c>
      <c r="X210">
        <f t="shared" si="3"/>
        <v>112083</v>
      </c>
    </row>
    <row r="211" spans="1:24" ht="12.75">
      <c r="A211" s="4">
        <f>SUBTOTAL(103,C$15:C211)</f>
        <v>197</v>
      </c>
      <c r="B211" s="4"/>
      <c r="C211" s="15" t="s">
        <v>193</v>
      </c>
      <c r="D211" s="16"/>
      <c r="E211" s="16"/>
      <c r="F211" s="16"/>
      <c r="G211" s="16"/>
      <c r="H211" s="16"/>
      <c r="I211" s="16"/>
      <c r="J211" s="16"/>
      <c r="K211" s="16"/>
      <c r="L211" s="16">
        <v>8089736</v>
      </c>
      <c r="M211" s="16">
        <v>22515174</v>
      </c>
      <c r="N211" s="16"/>
      <c r="U211" t="s">
        <v>193</v>
      </c>
      <c r="V211">
        <v>8089736</v>
      </c>
      <c r="W211">
        <v>14425438</v>
      </c>
      <c r="X211">
        <f t="shared" si="3"/>
        <v>22515174</v>
      </c>
    </row>
    <row r="212" spans="1:24" ht="12.75">
      <c r="A212" s="4">
        <f>SUBTOTAL(103,C$15:C212)</f>
        <v>198</v>
      </c>
      <c r="B212" s="4"/>
      <c r="C212" s="15" t="s">
        <v>194</v>
      </c>
      <c r="D212" s="16"/>
      <c r="E212" s="16"/>
      <c r="F212" s="16"/>
      <c r="G212" s="16"/>
      <c r="H212" s="16"/>
      <c r="I212" s="16"/>
      <c r="J212" s="16"/>
      <c r="K212" s="16"/>
      <c r="L212" s="16">
        <v>918626</v>
      </c>
      <c r="M212" s="16">
        <v>2564785.05</v>
      </c>
      <c r="N212" s="16"/>
      <c r="U212" t="s">
        <v>194</v>
      </c>
      <c r="V212">
        <v>918626</v>
      </c>
      <c r="W212">
        <v>1646159.05</v>
      </c>
      <c r="X212">
        <f t="shared" si="3"/>
        <v>2564785.05</v>
      </c>
    </row>
    <row r="213" spans="1:24" ht="12.75">
      <c r="A213" s="4">
        <f>SUBTOTAL(103,C$15:C213)</f>
        <v>199</v>
      </c>
      <c r="B213" s="4"/>
      <c r="C213" s="15" t="s">
        <v>69</v>
      </c>
      <c r="D213" s="16">
        <v>663488</v>
      </c>
      <c r="E213" s="16">
        <v>758578</v>
      </c>
      <c r="F213" s="16">
        <v>827641</v>
      </c>
      <c r="G213" s="16">
        <v>413219</v>
      </c>
      <c r="H213" s="16">
        <v>130642</v>
      </c>
      <c r="I213" s="16">
        <v>28923</v>
      </c>
      <c r="J213" s="16">
        <v>25723</v>
      </c>
      <c r="K213" s="16">
        <v>24271</v>
      </c>
      <c r="L213" s="16">
        <v>14919283</v>
      </c>
      <c r="M213" s="16">
        <v>35958423</v>
      </c>
      <c r="N213" s="16"/>
      <c r="U213" t="s">
        <v>69</v>
      </c>
      <c r="V213">
        <v>14919283</v>
      </c>
      <c r="W213">
        <v>21039140</v>
      </c>
      <c r="X213">
        <f t="shared" si="3"/>
        <v>35958423</v>
      </c>
    </row>
    <row r="214" spans="1:24" ht="12.75">
      <c r="A214" s="4">
        <f>SUBTOTAL(103,C$15:C214)</f>
        <v>200</v>
      </c>
      <c r="C214" s="15" t="s">
        <v>70</v>
      </c>
      <c r="D214" s="16">
        <v>746721</v>
      </c>
      <c r="E214" s="16">
        <v>1226556</v>
      </c>
      <c r="F214" s="16">
        <v>1308016</v>
      </c>
      <c r="G214" s="16">
        <v>1113206.2</v>
      </c>
      <c r="H214" s="16">
        <v>974814.6</v>
      </c>
      <c r="I214" s="16">
        <v>1122674</v>
      </c>
      <c r="J214" s="16">
        <v>1027564</v>
      </c>
      <c r="K214" s="16">
        <v>912230</v>
      </c>
      <c r="L214" s="16">
        <v>16804728.57</v>
      </c>
      <c r="M214" s="16">
        <v>45172052.71000001</v>
      </c>
      <c r="N214" s="16"/>
      <c r="U214" t="s">
        <v>70</v>
      </c>
      <c r="V214">
        <v>16621877.57</v>
      </c>
      <c r="W214">
        <v>28550175.140000004</v>
      </c>
      <c r="X214">
        <f t="shared" si="3"/>
        <v>45172052.71000001</v>
      </c>
    </row>
    <row r="215" spans="1:24" ht="12.75">
      <c r="A215" s="4">
        <f>SUBTOTAL(103,C$15:C215)</f>
        <v>201</v>
      </c>
      <c r="C215" s="15" t="s">
        <v>71</v>
      </c>
      <c r="D215" s="16">
        <v>500604</v>
      </c>
      <c r="E215" s="16">
        <v>826748</v>
      </c>
      <c r="F215" s="16">
        <v>82518</v>
      </c>
      <c r="G215" s="16"/>
      <c r="H215" s="16"/>
      <c r="I215" s="16"/>
      <c r="J215" s="16"/>
      <c r="K215" s="16"/>
      <c r="L215" s="16"/>
      <c r="M215" s="16"/>
      <c r="N215" s="16"/>
      <c r="U215" t="s">
        <v>71</v>
      </c>
      <c r="X215">
        <f t="shared" si="3"/>
        <v>0</v>
      </c>
    </row>
    <row r="216" spans="1:24" ht="12.75">
      <c r="A216" s="4">
        <f>SUBTOTAL(103,C$15:C216)</f>
        <v>202</v>
      </c>
      <c r="C216" s="15" t="s">
        <v>72</v>
      </c>
      <c r="D216" s="16">
        <v>30008</v>
      </c>
      <c r="E216" s="16">
        <v>34565</v>
      </c>
      <c r="F216" s="16">
        <v>23279</v>
      </c>
      <c r="G216" s="16"/>
      <c r="H216" s="16"/>
      <c r="I216" s="16"/>
      <c r="J216" s="16"/>
      <c r="K216" s="16"/>
      <c r="L216" s="16"/>
      <c r="M216" s="16"/>
      <c r="N216" s="16"/>
      <c r="U216" t="s">
        <v>72</v>
      </c>
      <c r="X216">
        <f t="shared" si="3"/>
        <v>0</v>
      </c>
    </row>
    <row r="217" spans="1:24" ht="12.75">
      <c r="A217" s="4">
        <f>SUBTOTAL(103,C$15:C217)</f>
        <v>203</v>
      </c>
      <c r="C217" s="15" t="s">
        <v>73</v>
      </c>
      <c r="D217" s="16">
        <v>714730.87</v>
      </c>
      <c r="E217" s="16">
        <v>1619595.59</v>
      </c>
      <c r="F217" s="16">
        <v>779480.3768</v>
      </c>
      <c r="G217" s="16">
        <v>646922.99</v>
      </c>
      <c r="H217" s="16">
        <v>713095.0000000001</v>
      </c>
      <c r="I217" s="16">
        <v>653745.38</v>
      </c>
      <c r="J217" s="16">
        <v>599579.74</v>
      </c>
      <c r="K217" s="16">
        <v>693630.5700000001</v>
      </c>
      <c r="L217" s="16">
        <v>4469197.22</v>
      </c>
      <c r="M217" s="16">
        <v>12219239.47</v>
      </c>
      <c r="N217" s="16"/>
      <c r="U217" t="s">
        <v>73</v>
      </c>
      <c r="V217">
        <v>4185906.97</v>
      </c>
      <c r="W217">
        <v>8033332.5</v>
      </c>
      <c r="X217">
        <f t="shared" si="3"/>
        <v>12219239.47</v>
      </c>
    </row>
    <row r="218" spans="1:24" ht="12.75">
      <c r="A218" s="4">
        <f>SUBTOTAL(103,C$15:C218)</f>
        <v>204</v>
      </c>
      <c r="C218" s="15" t="s">
        <v>74</v>
      </c>
      <c r="D218" s="16">
        <v>1069406.04</v>
      </c>
      <c r="E218" s="16">
        <v>984944.9</v>
      </c>
      <c r="F218" s="16">
        <v>1015791.91</v>
      </c>
      <c r="G218" s="16">
        <v>988125.65</v>
      </c>
      <c r="H218" s="16">
        <v>1030042.11</v>
      </c>
      <c r="I218" s="16">
        <v>893150.56</v>
      </c>
      <c r="J218" s="16">
        <v>731838.9400000001</v>
      </c>
      <c r="K218" s="16">
        <v>612788.14</v>
      </c>
      <c r="L218" s="16">
        <v>7637587.07</v>
      </c>
      <c r="M218" s="16">
        <v>21217417.14</v>
      </c>
      <c r="N218" s="16"/>
      <c r="U218" t="s">
        <v>74</v>
      </c>
      <c r="V218">
        <v>7324891.74</v>
      </c>
      <c r="W218">
        <v>13892525.399999999</v>
      </c>
      <c r="X218">
        <f t="shared" si="3"/>
        <v>21217417.14</v>
      </c>
    </row>
    <row r="219" spans="11:12" ht="110.25" customHeight="1">
      <c r="K219" s="12"/>
      <c r="L219" s="13"/>
    </row>
    <row r="220" spans="3:14" ht="12.75">
      <c r="C220" s="7"/>
      <c r="D220" s="8">
        <v>2010</v>
      </c>
      <c r="E220" s="8">
        <v>2011</v>
      </c>
      <c r="F220" s="8">
        <v>2012</v>
      </c>
      <c r="G220" s="8">
        <v>2013</v>
      </c>
      <c r="H220" s="8">
        <v>2014</v>
      </c>
      <c r="I220" s="8">
        <v>2015</v>
      </c>
      <c r="J220" s="8">
        <v>2016</v>
      </c>
      <c r="K220" s="8">
        <v>2017</v>
      </c>
      <c r="L220" s="8">
        <v>2018</v>
      </c>
      <c r="M220" s="17" t="s">
        <v>201</v>
      </c>
      <c r="N220" s="8">
        <v>2019</v>
      </c>
    </row>
    <row r="221" spans="3:14" ht="12.75">
      <c r="C221" s="9" t="s">
        <v>99</v>
      </c>
      <c r="D221" s="10">
        <f aca="true" t="shared" si="4" ref="D221:N221">SUM(D16:D218)</f>
        <v>113678986.73200001</v>
      </c>
      <c r="E221" s="10">
        <f t="shared" si="4"/>
        <v>202385058.154</v>
      </c>
      <c r="F221" s="10">
        <f t="shared" si="4"/>
        <v>238655358.32779998</v>
      </c>
      <c r="G221" s="10">
        <f t="shared" si="4"/>
        <v>227521117.31500003</v>
      </c>
      <c r="H221" s="10">
        <f t="shared" si="4"/>
        <v>232321759.025</v>
      </c>
      <c r="I221" s="10">
        <f t="shared" si="4"/>
        <v>222916592.43800002</v>
      </c>
      <c r="J221" s="10">
        <f t="shared" si="4"/>
        <v>233923273.82000002</v>
      </c>
      <c r="K221" s="10">
        <f t="shared" si="4"/>
        <v>243031175.14999992</v>
      </c>
      <c r="L221" s="10">
        <f t="shared" si="4"/>
        <v>2057863363.8599992</v>
      </c>
      <c r="M221" s="10">
        <f t="shared" si="4"/>
        <v>5585386858.275325</v>
      </c>
      <c r="N221" s="10">
        <f t="shared" si="4"/>
        <v>0</v>
      </c>
    </row>
    <row r="222" spans="3:21" ht="12.75">
      <c r="C222" s="7" t="s">
        <v>117</v>
      </c>
      <c r="D222" s="11">
        <f>DSUM(C14:N218,"2010",C2:C13)</f>
        <v>16794385.93</v>
      </c>
      <c r="E222" s="11">
        <f>DSUM(C14:N218,"2011",C2:C13)</f>
        <v>60905393.440000005</v>
      </c>
      <c r="F222" s="11">
        <f>DSUM(C14:N218,"2012",C2:C13)</f>
        <v>95102652.94</v>
      </c>
      <c r="G222" s="11">
        <f>DSUM(C14:N218,"2013",C2:C13)</f>
        <v>87971703.89999999</v>
      </c>
      <c r="H222" s="11">
        <f>DSUM(C14:N218,"2014",C2:C13)</f>
        <v>88801131.62</v>
      </c>
      <c r="I222" s="11">
        <f>DSUM(C14:N218,"2015",C2:C13)</f>
        <v>87470458.6</v>
      </c>
      <c r="J222" s="11">
        <f>DSUM(C14:N218,"2016",C2:C13)</f>
        <v>109171958.93</v>
      </c>
      <c r="K222" s="11">
        <f>DSUM(C14:N218,"2017",C2:C13)</f>
        <v>128007895.17999999</v>
      </c>
      <c r="L222" s="11">
        <f>DSUM(C14:N218,"2018",C2:C13)</f>
        <v>1104982766.5</v>
      </c>
      <c r="M222" s="11">
        <f>DSUM(C14:N218,"9/2018 - 8/2019",C2:C13)</f>
        <v>3038527354.3799996</v>
      </c>
      <c r="N222" s="11">
        <f>DSUM(C14:N218,"2019",C2:C12)</f>
        <v>0</v>
      </c>
      <c r="O222" s="1"/>
      <c r="P222" s="1"/>
      <c r="Q222" s="1"/>
      <c r="R222" s="1"/>
      <c r="S222" s="1"/>
      <c r="T222" s="1"/>
      <c r="U222" s="1"/>
    </row>
    <row r="223" spans="3:14" ht="12.75">
      <c r="C223" s="7" t="s">
        <v>118</v>
      </c>
      <c r="D223" s="11">
        <f aca="true" t="shared" si="5" ref="D223:I223">D221-D222</f>
        <v>96884600.80200002</v>
      </c>
      <c r="E223" s="11">
        <f t="shared" si="5"/>
        <v>141479664.71400002</v>
      </c>
      <c r="F223" s="11">
        <f t="shared" si="5"/>
        <v>143552705.38779998</v>
      </c>
      <c r="G223" s="11">
        <f t="shared" si="5"/>
        <v>139549413.41500002</v>
      </c>
      <c r="H223" s="11">
        <f t="shared" si="5"/>
        <v>143520627.405</v>
      </c>
      <c r="I223" s="11">
        <f t="shared" si="5"/>
        <v>135446133.83800003</v>
      </c>
      <c r="J223" s="11">
        <f>J221-J222</f>
        <v>124751314.89000002</v>
      </c>
      <c r="K223" s="11">
        <f>K221-K222</f>
        <v>115023279.96999992</v>
      </c>
      <c r="L223" s="11">
        <f>L221-L222</f>
        <v>952880597.3599992</v>
      </c>
      <c r="M223" s="11">
        <f>M221-M222</f>
        <v>2546859503.895325</v>
      </c>
      <c r="N223" s="11">
        <f>N221-N222</f>
        <v>0</v>
      </c>
    </row>
    <row r="224" spans="3:12" ht="108.75" customHeight="1">
      <c r="C224" s="18" t="s">
        <v>213</v>
      </c>
      <c r="D224" s="19"/>
      <c r="E224" s="19"/>
      <c r="F224" s="19"/>
      <c r="G224" s="19"/>
      <c r="H224" s="19"/>
      <c r="I224" s="19"/>
      <c r="J224" s="19"/>
      <c r="K224" s="19"/>
      <c r="L224" s="19"/>
    </row>
    <row r="225" ht="12.75">
      <c r="D225"/>
    </row>
  </sheetData>
  <sheetProtection/>
  <autoFilter ref="C14:N218">
    <sortState ref="C15:N225">
      <sortCondition sortBy="value" ref="C15:C225"/>
    </sortState>
  </autoFilter>
  <mergeCells count="1">
    <mergeCell ref="C224:L224"/>
  </mergeCells>
  <conditionalFormatting sqref="O16:U194">
    <cfRule type="cellIs" priority="28" dxfId="4" operator="greaterThan">
      <formula>0</formula>
    </cfRule>
  </conditionalFormatting>
  <conditionalFormatting sqref="C15">
    <cfRule type="expression" priority="4" dxfId="0" stopIfTrue="1">
      <formula>MOD($A15,2)&lt;&gt;0</formula>
    </cfRule>
  </conditionalFormatting>
  <conditionalFormatting sqref="C16:C217">
    <cfRule type="expression" priority="3" dxfId="0" stopIfTrue="1">
      <formula>MOD($A16,2)&lt;&gt;0</formula>
    </cfRule>
  </conditionalFormatting>
  <conditionalFormatting sqref="C218">
    <cfRule type="expression" priority="2" dxfId="0" stopIfTrue="1">
      <formula>MOD($A218,2)&lt;&gt;0</formula>
    </cfRule>
  </conditionalFormatting>
  <conditionalFormatting sqref="D15:N218">
    <cfRule type="expression" priority="1" dxfId="0" stopIfTrue="1">
      <formula>MOD($A15,2)&lt;&gt;0</formula>
    </cfRule>
  </conditionalFormatting>
  <printOptions/>
  <pageMargins left="0.2362204724409449" right="0.2362204724409449" top="0.1968503937007874" bottom="0.15748031496062992" header="0.11811023622047245" footer="0.11811023622047245"/>
  <pageSetup fitToHeight="2" fitToWidth="1"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Němec Michal, Ing.;410;225 131 098</dc:creator>
  <cp:keywords/>
  <dc:description/>
  <cp:lastModifiedBy>Němec Michal Ing.</cp:lastModifiedBy>
  <cp:lastPrinted>2018-06-19T08:26:08Z</cp:lastPrinted>
  <dcterms:created xsi:type="dcterms:W3CDTF">2013-02-27T15:36:04Z</dcterms:created>
  <dcterms:modified xsi:type="dcterms:W3CDTF">2019-11-06T12:41:23Z</dcterms:modified>
  <cp:category/>
  <cp:version/>
  <cp:contentType/>
  <cp:contentStatus/>
</cp:coreProperties>
</file>